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" yWindow="0" windowWidth="25440" windowHeight="13020" activeTab="4"/>
  </bookViews>
  <sheets>
    <sheet name="Ohje" sheetId="1" r:id="rId1"/>
    <sheet name="4AREA" sheetId="2" r:id="rId2"/>
    <sheet name="2AREAV" sheetId="3" r:id="rId3"/>
    <sheet name="2AREAH" sheetId="4" r:id="rId4"/>
    <sheet name="1AREA" sheetId="5" r:id="rId5"/>
  </sheets>
  <definedNames>
    <definedName name="LAZ_1" localSheetId="4">'1AREA'!$G$19</definedName>
    <definedName name="LAZ_1" localSheetId="3">'2AREAH'!$G$19</definedName>
    <definedName name="LAZ_1" localSheetId="2">'2AREAV'!$G$34</definedName>
    <definedName name="LAZ_1" localSheetId="1">'4AREA'!$G$34</definedName>
    <definedName name="LAZ_2" localSheetId="2">'2AREAV'!$G$5</definedName>
    <definedName name="LAZ_2" localSheetId="1">'4AREA'!$G$5</definedName>
    <definedName name="LAZ_3" localSheetId="3">'2AREAH'!$P$19</definedName>
    <definedName name="LAZ_3" localSheetId="1">'4AREA'!$P$34</definedName>
    <definedName name="LAZ_4" localSheetId="1">'4AREA'!$P$5</definedName>
    <definedName name="PROJ" localSheetId="4">'1AREA'!$I$1</definedName>
    <definedName name="PROJ" localSheetId="3">'2AREAH'!$I$1</definedName>
    <definedName name="PROJ" localSheetId="2">'2AREAV'!$J$1</definedName>
    <definedName name="PROJ" localSheetId="1">'4AREA'!$I$1</definedName>
    <definedName name="SHPE" localSheetId="4">'1AREA'!$I$2</definedName>
    <definedName name="SHPE" localSheetId="3">'2AREAH'!$I$2</definedName>
    <definedName name="SHPE" localSheetId="2">'2AREAV'!$J$2</definedName>
    <definedName name="SHPE" localSheetId="1">'4AREA'!$I$2</definedName>
    <definedName name="_xlnm.Print_Area" localSheetId="4">'1AREA'!$A$1:$N$25</definedName>
    <definedName name="_xlnm.Print_Area" localSheetId="3">'2AREAH'!$A$5:$G$31</definedName>
    <definedName name="_xlnm.Print_Area" localSheetId="2">'2AREAV'!$A$3:$H$29</definedName>
    <definedName name="_xlnm.Print_Area" localSheetId="1">'4AREA'!$A$3:$G$29</definedName>
    <definedName name="X_1_1A">'1AREA'!$G$15</definedName>
    <definedName name="X_1_2AH">'2AREAH'!$G$15</definedName>
    <definedName name="X_1_2AV">'2AREAV'!$G$27</definedName>
    <definedName name="X_1_4A">'4AREA'!$G$27</definedName>
    <definedName name="X_2_1A">'1AREA'!$K$8</definedName>
    <definedName name="X_2_2AH">'2AREAH'!$K$8</definedName>
    <definedName name="X_2_2AV">'2AREAV'!$K$20</definedName>
    <definedName name="X_2_4A">'4AREA'!$K$20</definedName>
    <definedName name="X_3_2AH">'2AREAH'!$O$8</definedName>
    <definedName name="X_3_2AV">'2AREAV'!$K$12</definedName>
    <definedName name="X_3_4A">'4AREA'!$O$12</definedName>
    <definedName name="Y_1_1A">'1AREA'!$G$16</definedName>
    <definedName name="Y_1_2AH">'2AREAH'!$G$16</definedName>
    <definedName name="Y_1_2AV">'2AREAV'!$G$28</definedName>
    <definedName name="Y_1_4A">'4AREA'!$G$28</definedName>
    <definedName name="Y_2_1A">'1AREA'!$K$9</definedName>
    <definedName name="Y_2_2AH">'2AREAH'!$K$9</definedName>
    <definedName name="Y_2_2AV">'2AREAV'!$K$21</definedName>
    <definedName name="Y_2_4A">'4AREA'!$K$21</definedName>
    <definedName name="Y_3_2AH">'2AREAH'!$O$9</definedName>
    <definedName name="Y_3_2AV">'2AREAV'!$K$13</definedName>
    <definedName name="Y_3_4A">'4AREA'!$O$13</definedName>
  </definedNames>
  <calcPr fullCalcOnLoad="1"/>
</workbook>
</file>

<file path=xl/sharedStrings.xml><?xml version="1.0" encoding="utf-8"?>
<sst xmlns="http://schemas.openxmlformats.org/spreadsheetml/2006/main" count="168" uniqueCount="67">
  <si>
    <t>L4312B1</t>
  </si>
  <si>
    <t>L4312B3</t>
  </si>
  <si>
    <t>(X)</t>
  </si>
  <si>
    <t>(Y)</t>
  </si>
  <si>
    <t>(Ruudun koko paperilla)</t>
  </si>
  <si>
    <t>rem pisteiden yhdistely</t>
  </si>
  <si>
    <t>rem shapefilen pullautus samaan .png tiedostoon</t>
  </si>
  <si>
    <t>Projektin nimi:</t>
  </si>
  <si>
    <t>Shape tiedoston nimi:</t>
  </si>
  <si>
    <t>L4312L.shp.zip</t>
  </si>
  <si>
    <t>SYÖTÄ TIETOJA VAIN KELTAISIIN KENTTIIN !!!!</t>
  </si>
  <si>
    <t>rem pisteiden pullautus yhdistetysta tiedostosta .png tiedostoksi</t>
  </si>
  <si>
    <t>soderkulla</t>
  </si>
  <si>
    <t>- Ruudun koko on aina 3000 x 3000 metriä.</t>
  </si>
  <si>
    <t>- Syötä taulukkoon vasemman alaruudun vasemman alakulman koordinaatit.</t>
  </si>
  <si>
    <t>- Samoin mittaa kartoitettavan alueen mitat ruudukon suhteen (kts. Kuva)</t>
  </si>
  <si>
    <t>- Mittaa ruudun koko milleinä</t>
  </si>
  <si>
    <t>Tämän jälkeen taulukko laskee valmiiksi kaikki aineiston yhdistelyyn tarvittavat</t>
  </si>
  <si>
    <t>käsittelyvaiheet voidaan tehdä automaattisesti peräkkäin.</t>
  </si>
  <si>
    <t>- Syötä nämä 5 mittaa taulukkoon niille kuuluviin ruutuihin.</t>
  </si>
  <si>
    <t>- Tulosta paperille allaolevan tyyppinen kuva ja piirrä siihen kartoitettava alue</t>
  </si>
  <si>
    <t>- Syötä vielä karttaprojektille nimi ja käytettävän MML Shape tiedoston nimi.</t>
  </si>
  <si>
    <t xml:space="preserve">  (voit toki käyttää myös todellisia metrejä; silloin ruudin koko on 3000)</t>
  </si>
  <si>
    <t>koordinaatit (esimerkiksi Martin Isembergin las2las.exe ohjelmalle)</t>
  </si>
  <si>
    <t>Taulukon oikeassa reunassa on myös valmis .BAT ohjelman koodi, jolla eri</t>
  </si>
  <si>
    <t>(voit kopioida koodin tekstieditorin kautta BAT tiedostoon)</t>
  </si>
  <si>
    <t>pullauta smoothjoin</t>
  </si>
  <si>
    <t>pullauta xyz2contours 1.0 xyz2.xyz null out.dxf</t>
  </si>
  <si>
    <t>copy temp\out.dxf contours10.dxf /Y</t>
  </si>
  <si>
    <t>copy temp\out2.dxf contoursmooth10.dxf /Y</t>
  </si>
  <si>
    <t>L4141E3</t>
  </si>
  <si>
    <t>L4132R.shp.zip</t>
  </si>
  <si>
    <t>Luukki</t>
  </si>
  <si>
    <t>L4132F4</t>
  </si>
  <si>
    <t>Kivikko</t>
  </si>
  <si>
    <t>L4134E1</t>
  </si>
  <si>
    <t>L4134E2</t>
  </si>
  <si>
    <t>L4134C3</t>
  </si>
  <si>
    <t>L4134C4</t>
  </si>
  <si>
    <t>L4134R.shp.zip L4134l.shp.zip</t>
  </si>
  <si>
    <t>pullauta xyz2contours 0.25 xyz2.xyz null out.dxf</t>
  </si>
  <si>
    <t>copy temp\out.dxf contours025.dxf /Y</t>
  </si>
  <si>
    <t>copy temp\out2.dxf contoursmooth025.dxf /Y</t>
  </si>
  <si>
    <t>- Syötä taulukkoon MML-karttalehtien numerot, jotka vastaavat noudettuja aineistoja.</t>
  </si>
  <si>
    <t>LIDAR KOORDINAATTIEN LASKENTATAULUKON  KÄYTTÖOHJE</t>
  </si>
  <si>
    <t>rem Pisteiden pullautus yhdistetysta tiedostosta .png tiedostoksi</t>
  </si>
  <si>
    <t>rem Shapefilen pullautus samaan .png tiedostoon</t>
  </si>
  <si>
    <t>pullauta xyz2contours 2.0 xyz2.xyz null out.dxf</t>
  </si>
  <si>
    <t>copy temp\out.dxf contours20.dxf /Y</t>
  </si>
  <si>
    <t>copy temp\out2.dxf contoursmooth20.dxf /Y</t>
  </si>
  <si>
    <t>rem Tehdään vielä kayrasto 0.25 metrin, 1 metrin ja 2 metrin intervalleilla</t>
  </si>
  <si>
    <t>LAZ tiedot YHDELTÄ MML-karttalehdeltä</t>
  </si>
  <si>
    <t>Kopioi nämä rivit esimerkiksi "PULLAUTIN.BAT" tiedostoksi, jolla voit ajaa pullautuksen</t>
  </si>
  <si>
    <t>Kopioi nämä rivit esimerkiksi "TEEDXF.bat" tiedostoksi, jolla voit ajaa DXF tiedostot</t>
  </si>
  <si>
    <t>LAZ tiedotojen yhdistely NELJÄLTÄ MML-karttalehdeltä</t>
  </si>
  <si>
    <t>LAZ tiedotojen yhdistely KAHDELTA PÄÄLLEKKÄISELTÄ MML-karttalehdeltä</t>
  </si>
  <si>
    <t>LAZ tiedotojen yhdistely KAHDELTA VIEREKKÄISELTÄ MML-karttalehdeltä</t>
  </si>
  <si>
    <t>Huomaa, että hakemistossa on oltava las2las.exe, las2txt.exe  ja pullauta.exe ohjelmat.</t>
  </si>
  <si>
    <t>KOMENTONÄPPÄIMET</t>
  </si>
  <si>
    <t>Pullauta kartta</t>
  </si>
  <si>
    <t>Tee DXF tiedostot</t>
  </si>
  <si>
    <t>Suorittaa LiDAR aineiston optimoinnin ja "Pullauttaa" lopuksi alueen kartan, joka näytetään IrfanView ohjelmassa.</t>
  </si>
  <si>
    <t>=</t>
  </si>
  <si>
    <t>Generoi LiDAR aineistosta DXF tiedostot. Niitä voi hyödyntää esim. Vanhemmissaa OCAD versioissa.</t>
  </si>
  <si>
    <t>SAVITAIPALE</t>
  </si>
  <si>
    <t>M5114R.shp.zip</t>
  </si>
  <si>
    <t>M5114F2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</si>
</sst>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0" fontId="0" fillId="33" borderId="18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38" fillId="2" borderId="0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0" xfId="0" applyFill="1" applyBorder="1" applyAlignment="1">
      <alignment/>
    </xf>
    <xf numFmtId="0" fontId="38" fillId="5" borderId="0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7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0" xfId="0" applyFill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5" borderId="22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9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19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3" xfId="0" applyFill="1" applyBorder="1" applyAlignment="1">
      <alignment/>
    </xf>
    <xf numFmtId="0" fontId="0" fillId="7" borderId="22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1" xfId="0" applyFill="1" applyBorder="1" applyAlignment="1">
      <alignment/>
    </xf>
    <xf numFmtId="0" fontId="33" fillId="0" borderId="0" xfId="0" applyFont="1" applyAlignment="1">
      <alignment/>
    </xf>
    <xf numFmtId="0" fontId="33" fillId="36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16" xfId="0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40" fillId="34" borderId="25" xfId="0" applyFont="1" applyFill="1" applyBorder="1" applyAlignment="1">
      <alignment horizontal="center"/>
    </xf>
    <xf numFmtId="0" fontId="33" fillId="34" borderId="18" xfId="0" applyFon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/>
      <protection locked="0"/>
    </xf>
    <xf numFmtId="0" fontId="37" fillId="0" borderId="25" xfId="0" applyFont="1" applyBorder="1" applyAlignment="1" applyProtection="1">
      <alignment/>
      <protection locked="0"/>
    </xf>
    <xf numFmtId="0" fontId="37" fillId="0" borderId="25" xfId="0" applyFont="1" applyBorder="1" applyAlignment="1" applyProtection="1">
      <alignment/>
      <protection locked="0"/>
    </xf>
    <xf numFmtId="0" fontId="33" fillId="0" borderId="22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0" fontId="0" fillId="35" borderId="26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3" fillId="34" borderId="22" xfId="0" applyFont="1" applyFill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25" xfId="0" applyFont="1" applyBorder="1" applyAlignment="1">
      <alignment/>
    </xf>
    <xf numFmtId="0" fontId="37" fillId="0" borderId="19" xfId="0" applyFont="1" applyBorder="1" applyAlignment="1">
      <alignment/>
    </xf>
    <xf numFmtId="0" fontId="33" fillId="0" borderId="20" xfId="0" applyFont="1" applyFill="1" applyBorder="1" applyAlignment="1">
      <alignment/>
    </xf>
    <xf numFmtId="0" fontId="37" fillId="0" borderId="0" xfId="0" applyFont="1" applyBorder="1" applyAlignment="1" applyProtection="1">
      <alignment/>
      <protection locked="0"/>
    </xf>
    <xf numFmtId="0" fontId="40" fillId="0" borderId="20" xfId="0" applyFont="1" applyBorder="1" applyAlignment="1" applyProtection="1" quotePrefix="1">
      <alignment/>
      <protection locked="0"/>
    </xf>
    <xf numFmtId="0" fontId="40" fillId="0" borderId="25" xfId="0" applyFont="1" applyBorder="1" applyAlignment="1" applyProtection="1" quotePrefix="1">
      <alignment/>
      <protection locked="0"/>
    </xf>
    <xf numFmtId="0" fontId="40" fillId="0" borderId="25" xfId="0" applyFont="1" applyBorder="1" applyAlignment="1" applyProtection="1">
      <alignment/>
      <protection locked="0"/>
    </xf>
    <xf numFmtId="0" fontId="37" fillId="0" borderId="19" xfId="0" applyFont="1" applyBorder="1" applyAlignment="1" applyProtection="1">
      <alignment/>
      <protection locked="0"/>
    </xf>
    <xf numFmtId="0" fontId="40" fillId="0" borderId="20" xfId="0" applyFont="1" applyBorder="1" applyAlignment="1" applyProtection="1">
      <alignment/>
      <protection locked="0"/>
    </xf>
    <xf numFmtId="0" fontId="37" fillId="0" borderId="27" xfId="0" applyFont="1" applyBorder="1" applyAlignment="1">
      <alignment/>
    </xf>
    <xf numFmtId="0" fontId="40" fillId="0" borderId="25" xfId="0" applyFont="1" applyBorder="1" applyAlignment="1" applyProtection="1">
      <alignment/>
      <protection locked="0"/>
    </xf>
    <xf numFmtId="0" fontId="40" fillId="34" borderId="25" xfId="0" applyFont="1" applyFill="1" applyBorder="1" applyAlignment="1">
      <alignment horizontal="left"/>
    </xf>
    <xf numFmtId="0" fontId="33" fillId="0" borderId="22" xfId="0" applyFont="1" applyBorder="1" applyAlignment="1">
      <alignment/>
    </xf>
    <xf numFmtId="0" fontId="33" fillId="0" borderId="22" xfId="0" applyFont="1" applyBorder="1" applyAlignment="1">
      <alignment horizontal="center"/>
    </xf>
    <xf numFmtId="0" fontId="0" fillId="0" borderId="25" xfId="0" applyBorder="1" applyAlignment="1" quotePrefix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0" fillId="34" borderId="26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18</xdr:row>
      <xdr:rowOff>85725</xdr:rowOff>
    </xdr:from>
    <xdr:to>
      <xdr:col>0</xdr:col>
      <xdr:colOff>5048250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524250"/>
          <a:ext cx="498157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4714875</xdr:colOff>
      <xdr:row>13</xdr:row>
      <xdr:rowOff>180975</xdr:rowOff>
    </xdr:from>
    <xdr:to>
      <xdr:col>1</xdr:col>
      <xdr:colOff>333375</xdr:colOff>
      <xdr:row>17</xdr:row>
      <xdr:rowOff>66675</xdr:rowOff>
    </xdr:to>
    <xdr:sp>
      <xdr:nvSpPr>
        <xdr:cNvPr id="2" name="Right Arrow 4"/>
        <xdr:cNvSpPr>
          <a:spLocks/>
        </xdr:cNvSpPr>
      </xdr:nvSpPr>
      <xdr:spPr>
        <a:xfrm>
          <a:off x="4714875" y="2667000"/>
          <a:ext cx="866775" cy="647700"/>
        </a:xfrm>
        <a:prstGeom prst="rightArrow">
          <a:avLst>
            <a:gd name="adj" fmla="val 126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352425</xdr:colOff>
      <xdr:row>0</xdr:row>
      <xdr:rowOff>190500</xdr:rowOff>
    </xdr:from>
    <xdr:to>
      <xdr:col>17</xdr:col>
      <xdr:colOff>542925</xdr:colOff>
      <xdr:row>30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90500"/>
          <a:ext cx="9801225" cy="568642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0</xdr:rowOff>
    </xdr:from>
    <xdr:to>
      <xdr:col>2</xdr:col>
      <xdr:colOff>19050</xdr:colOff>
      <xdr:row>35</xdr:row>
      <xdr:rowOff>0</xdr:rowOff>
    </xdr:to>
    <xdr:sp>
      <xdr:nvSpPr>
        <xdr:cNvPr id="1" name="Straight Arrow Connector 18"/>
        <xdr:cNvSpPr>
          <a:spLocks/>
        </xdr:cNvSpPr>
      </xdr:nvSpPr>
      <xdr:spPr>
        <a:xfrm>
          <a:off x="504825" y="3695700"/>
          <a:ext cx="0" cy="31146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9525</xdr:rowOff>
    </xdr:from>
    <xdr:to>
      <xdr:col>15</xdr:col>
      <xdr:colOff>0</xdr:colOff>
      <xdr:row>24</xdr:row>
      <xdr:rowOff>9525</xdr:rowOff>
    </xdr:to>
    <xdr:sp>
      <xdr:nvSpPr>
        <xdr:cNvPr id="2" name="Straight Arrow Connector 19"/>
        <xdr:cNvSpPr>
          <a:spLocks/>
        </xdr:cNvSpPr>
      </xdr:nvSpPr>
      <xdr:spPr>
        <a:xfrm>
          <a:off x="4848225" y="4676775"/>
          <a:ext cx="18573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10</xdr:col>
      <xdr:colOff>504825</xdr:colOff>
      <xdr:row>24</xdr:row>
      <xdr:rowOff>9525</xdr:rowOff>
    </xdr:to>
    <xdr:sp>
      <xdr:nvSpPr>
        <xdr:cNvPr id="3" name="Straight Arrow Connector 20"/>
        <xdr:cNvSpPr>
          <a:spLocks/>
        </xdr:cNvSpPr>
      </xdr:nvSpPr>
      <xdr:spPr>
        <a:xfrm flipV="1">
          <a:off x="2638425" y="4667250"/>
          <a:ext cx="1857375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4" name="Straight Arrow Connector 22"/>
        <xdr:cNvSpPr>
          <a:spLocks/>
        </xdr:cNvSpPr>
      </xdr:nvSpPr>
      <xdr:spPr>
        <a:xfrm>
          <a:off x="1171575" y="7391400"/>
          <a:ext cx="36766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38</xdr:row>
      <xdr:rowOff>0</xdr:rowOff>
    </xdr:from>
    <xdr:to>
      <xdr:col>18</xdr:col>
      <xdr:colOff>0</xdr:colOff>
      <xdr:row>38</xdr:row>
      <xdr:rowOff>0</xdr:rowOff>
    </xdr:to>
    <xdr:sp>
      <xdr:nvSpPr>
        <xdr:cNvPr id="5" name="Straight Arrow Connector 24"/>
        <xdr:cNvSpPr>
          <a:spLocks/>
        </xdr:cNvSpPr>
      </xdr:nvSpPr>
      <xdr:spPr>
        <a:xfrm>
          <a:off x="4857750" y="7391400"/>
          <a:ext cx="33242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9525</xdr:rowOff>
    </xdr:from>
    <xdr:to>
      <xdr:col>2</xdr:col>
      <xdr:colOff>19050</xdr:colOff>
      <xdr:row>19</xdr:row>
      <xdr:rowOff>9525</xdr:rowOff>
    </xdr:to>
    <xdr:sp>
      <xdr:nvSpPr>
        <xdr:cNvPr id="6" name="Straight Arrow Connector 26"/>
        <xdr:cNvSpPr>
          <a:spLocks/>
        </xdr:cNvSpPr>
      </xdr:nvSpPr>
      <xdr:spPr>
        <a:xfrm>
          <a:off x="504825" y="600075"/>
          <a:ext cx="0" cy="31051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26</xdr:row>
      <xdr:rowOff>0</xdr:rowOff>
    </xdr:to>
    <xdr:sp>
      <xdr:nvSpPr>
        <xdr:cNvPr id="7" name="Straight Arrow Connector 27"/>
        <xdr:cNvSpPr>
          <a:spLocks/>
        </xdr:cNvSpPr>
      </xdr:nvSpPr>
      <xdr:spPr>
        <a:xfrm>
          <a:off x="3086100" y="3695700"/>
          <a:ext cx="0" cy="13620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18</xdr:row>
      <xdr:rowOff>190500</xdr:rowOff>
    </xdr:to>
    <xdr:sp>
      <xdr:nvSpPr>
        <xdr:cNvPr id="8" name="Straight Arrow Connector 29"/>
        <xdr:cNvSpPr>
          <a:spLocks/>
        </xdr:cNvSpPr>
      </xdr:nvSpPr>
      <xdr:spPr>
        <a:xfrm>
          <a:off x="3086100" y="2124075"/>
          <a:ext cx="0" cy="156210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0</xdr:rowOff>
    </xdr:from>
    <xdr:to>
      <xdr:col>2</xdr:col>
      <xdr:colOff>19050</xdr:colOff>
      <xdr:row>35</xdr:row>
      <xdr:rowOff>0</xdr:rowOff>
    </xdr:to>
    <xdr:sp>
      <xdr:nvSpPr>
        <xdr:cNvPr id="1" name="Straight Arrow Connector 1"/>
        <xdr:cNvSpPr>
          <a:spLocks/>
        </xdr:cNvSpPr>
      </xdr:nvSpPr>
      <xdr:spPr>
        <a:xfrm>
          <a:off x="638175" y="3686175"/>
          <a:ext cx="0" cy="31146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11</xdr:col>
      <xdr:colOff>0</xdr:colOff>
      <xdr:row>24</xdr:row>
      <xdr:rowOff>9525</xdr:rowOff>
    </xdr:to>
    <xdr:sp>
      <xdr:nvSpPr>
        <xdr:cNvPr id="2" name="Straight Arrow Connector 3"/>
        <xdr:cNvSpPr>
          <a:spLocks/>
        </xdr:cNvSpPr>
      </xdr:nvSpPr>
      <xdr:spPr>
        <a:xfrm flipV="1">
          <a:off x="2838450" y="4667250"/>
          <a:ext cx="20574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3" name="Straight Arrow Connector 4"/>
        <xdr:cNvSpPr>
          <a:spLocks/>
        </xdr:cNvSpPr>
      </xdr:nvSpPr>
      <xdr:spPr>
        <a:xfrm>
          <a:off x="1304925" y="7381875"/>
          <a:ext cx="46196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9525</xdr:rowOff>
    </xdr:from>
    <xdr:to>
      <xdr:col>2</xdr:col>
      <xdr:colOff>19050</xdr:colOff>
      <xdr:row>19</xdr:row>
      <xdr:rowOff>9525</xdr:rowOff>
    </xdr:to>
    <xdr:sp>
      <xdr:nvSpPr>
        <xdr:cNvPr id="4" name="Straight Arrow Connector 6"/>
        <xdr:cNvSpPr>
          <a:spLocks/>
        </xdr:cNvSpPr>
      </xdr:nvSpPr>
      <xdr:spPr>
        <a:xfrm>
          <a:off x="638175" y="590550"/>
          <a:ext cx="0" cy="31051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26</xdr:row>
      <xdr:rowOff>0</xdr:rowOff>
    </xdr:to>
    <xdr:sp>
      <xdr:nvSpPr>
        <xdr:cNvPr id="5" name="Straight Arrow Connector 7"/>
        <xdr:cNvSpPr>
          <a:spLocks/>
        </xdr:cNvSpPr>
      </xdr:nvSpPr>
      <xdr:spPr>
        <a:xfrm>
          <a:off x="3352800" y="3686175"/>
          <a:ext cx="0" cy="13620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18</xdr:row>
      <xdr:rowOff>190500</xdr:rowOff>
    </xdr:to>
    <xdr:sp>
      <xdr:nvSpPr>
        <xdr:cNvPr id="6" name="Straight Arrow Connector 8"/>
        <xdr:cNvSpPr>
          <a:spLocks/>
        </xdr:cNvSpPr>
      </xdr:nvSpPr>
      <xdr:spPr>
        <a:xfrm>
          <a:off x="3352800" y="2114550"/>
          <a:ext cx="0" cy="156210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</xdr:rowOff>
    </xdr:from>
    <xdr:to>
      <xdr:col>6</xdr:col>
      <xdr:colOff>514350</xdr:colOff>
      <xdr:row>24</xdr:row>
      <xdr:rowOff>9525</xdr:rowOff>
    </xdr:to>
    <xdr:sp>
      <xdr:nvSpPr>
        <xdr:cNvPr id="7" name="Straight Arrow Connector 12"/>
        <xdr:cNvSpPr>
          <a:spLocks/>
        </xdr:cNvSpPr>
      </xdr:nvSpPr>
      <xdr:spPr>
        <a:xfrm flipV="1">
          <a:off x="1295400" y="4667250"/>
          <a:ext cx="15430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</xdr:row>
      <xdr:rowOff>9525</xdr:rowOff>
    </xdr:from>
    <xdr:to>
      <xdr:col>15</xdr:col>
      <xdr:colOff>0</xdr:colOff>
      <xdr:row>12</xdr:row>
      <xdr:rowOff>9525</xdr:rowOff>
    </xdr:to>
    <xdr:sp>
      <xdr:nvSpPr>
        <xdr:cNvPr id="1" name="Straight Arrow Connector 2"/>
        <xdr:cNvSpPr>
          <a:spLocks/>
        </xdr:cNvSpPr>
      </xdr:nvSpPr>
      <xdr:spPr>
        <a:xfrm>
          <a:off x="4381500" y="2343150"/>
          <a:ext cx="18573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504825</xdr:colOff>
      <xdr:row>12</xdr:row>
      <xdr:rowOff>9525</xdr:rowOff>
    </xdr:to>
    <xdr:sp>
      <xdr:nvSpPr>
        <xdr:cNvPr id="2" name="Straight Arrow Connector 3"/>
        <xdr:cNvSpPr>
          <a:spLocks/>
        </xdr:cNvSpPr>
      </xdr:nvSpPr>
      <xdr:spPr>
        <a:xfrm flipV="1">
          <a:off x="2524125" y="2333625"/>
          <a:ext cx="1847850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3" name="Straight Arrow Connector 4"/>
        <xdr:cNvSpPr>
          <a:spLocks/>
        </xdr:cNvSpPr>
      </xdr:nvSpPr>
      <xdr:spPr>
        <a:xfrm>
          <a:off x="1171575" y="4476750"/>
          <a:ext cx="32099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23</xdr:row>
      <xdr:rowOff>0</xdr:rowOff>
    </xdr:from>
    <xdr:to>
      <xdr:col>18</xdr:col>
      <xdr:colOff>0</xdr:colOff>
      <xdr:row>23</xdr:row>
      <xdr:rowOff>0</xdr:rowOff>
    </xdr:to>
    <xdr:sp>
      <xdr:nvSpPr>
        <xdr:cNvPr id="4" name="Straight Arrow Connector 5"/>
        <xdr:cNvSpPr>
          <a:spLocks/>
        </xdr:cNvSpPr>
      </xdr:nvSpPr>
      <xdr:spPr>
        <a:xfrm>
          <a:off x="4391025" y="4476750"/>
          <a:ext cx="30956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14</xdr:row>
      <xdr:rowOff>0</xdr:rowOff>
    </xdr:to>
    <xdr:sp>
      <xdr:nvSpPr>
        <xdr:cNvPr id="5" name="Straight Arrow Connector 7"/>
        <xdr:cNvSpPr>
          <a:spLocks/>
        </xdr:cNvSpPr>
      </xdr:nvSpPr>
      <xdr:spPr>
        <a:xfrm>
          <a:off x="2971800" y="1362075"/>
          <a:ext cx="0" cy="13620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19</xdr:row>
      <xdr:rowOff>190500</xdr:rowOff>
    </xdr:to>
    <xdr:sp>
      <xdr:nvSpPr>
        <xdr:cNvPr id="6" name="Straight Arrow Connector 11"/>
        <xdr:cNvSpPr>
          <a:spLocks/>
        </xdr:cNvSpPr>
      </xdr:nvSpPr>
      <xdr:spPr>
        <a:xfrm>
          <a:off x="2971800" y="2724150"/>
          <a:ext cx="0" cy="11715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0</xdr:rowOff>
    </xdr:from>
    <xdr:to>
      <xdr:col>2</xdr:col>
      <xdr:colOff>9525</xdr:colOff>
      <xdr:row>20</xdr:row>
      <xdr:rowOff>19050</xdr:rowOff>
    </xdr:to>
    <xdr:sp>
      <xdr:nvSpPr>
        <xdr:cNvPr id="7" name="Straight Arrow Connector 13"/>
        <xdr:cNvSpPr>
          <a:spLocks/>
        </xdr:cNvSpPr>
      </xdr:nvSpPr>
      <xdr:spPr>
        <a:xfrm>
          <a:off x="495300" y="771525"/>
          <a:ext cx="0" cy="31527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10</xdr:col>
      <xdr:colOff>504825</xdr:colOff>
      <xdr:row>12</xdr:row>
      <xdr:rowOff>9525</xdr:rowOff>
    </xdr:to>
    <xdr:sp>
      <xdr:nvSpPr>
        <xdr:cNvPr id="1" name="Straight Arrow Connector 2"/>
        <xdr:cNvSpPr>
          <a:spLocks/>
        </xdr:cNvSpPr>
      </xdr:nvSpPr>
      <xdr:spPr>
        <a:xfrm flipV="1">
          <a:off x="2638425" y="2352675"/>
          <a:ext cx="1847850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2" name="Straight Arrow Connector 3"/>
        <xdr:cNvSpPr>
          <a:spLocks/>
        </xdr:cNvSpPr>
      </xdr:nvSpPr>
      <xdr:spPr>
        <a:xfrm>
          <a:off x="1171575" y="4524375"/>
          <a:ext cx="41814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14</xdr:row>
      <xdr:rowOff>0</xdr:rowOff>
    </xdr:to>
    <xdr:sp>
      <xdr:nvSpPr>
        <xdr:cNvPr id="3" name="Straight Arrow Connector 5"/>
        <xdr:cNvSpPr>
          <a:spLocks/>
        </xdr:cNvSpPr>
      </xdr:nvSpPr>
      <xdr:spPr>
        <a:xfrm>
          <a:off x="3086100" y="1352550"/>
          <a:ext cx="0" cy="14001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19</xdr:row>
      <xdr:rowOff>190500</xdr:rowOff>
    </xdr:to>
    <xdr:sp>
      <xdr:nvSpPr>
        <xdr:cNvPr id="4" name="Straight Arrow Connector 6"/>
        <xdr:cNvSpPr>
          <a:spLocks/>
        </xdr:cNvSpPr>
      </xdr:nvSpPr>
      <xdr:spPr>
        <a:xfrm>
          <a:off x="3086100" y="2752725"/>
          <a:ext cx="0" cy="11906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0</xdr:rowOff>
    </xdr:from>
    <xdr:to>
      <xdr:col>2</xdr:col>
      <xdr:colOff>9525</xdr:colOff>
      <xdr:row>20</xdr:row>
      <xdr:rowOff>19050</xdr:rowOff>
    </xdr:to>
    <xdr:sp>
      <xdr:nvSpPr>
        <xdr:cNvPr id="5" name="Straight Arrow Connector 7"/>
        <xdr:cNvSpPr>
          <a:spLocks/>
        </xdr:cNvSpPr>
      </xdr:nvSpPr>
      <xdr:spPr>
        <a:xfrm>
          <a:off x="495300" y="762000"/>
          <a:ext cx="0" cy="32099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6</xdr:col>
      <xdr:colOff>504825</xdr:colOff>
      <xdr:row>12</xdr:row>
      <xdr:rowOff>9525</xdr:rowOff>
    </xdr:to>
    <xdr:sp>
      <xdr:nvSpPr>
        <xdr:cNvPr id="6" name="Straight Arrow Connector 8"/>
        <xdr:cNvSpPr>
          <a:spLocks/>
        </xdr:cNvSpPr>
      </xdr:nvSpPr>
      <xdr:spPr>
        <a:xfrm flipV="1">
          <a:off x="1171575" y="2352675"/>
          <a:ext cx="1457325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E40"/>
  <sheetViews>
    <sheetView zoomScalePageLayoutView="0" workbookViewId="0" topLeftCell="A1">
      <selection activeCell="G37" sqref="G37"/>
    </sheetView>
  </sheetViews>
  <sheetFormatPr defaultColWidth="9.140625" defaultRowHeight="15"/>
  <cols>
    <col min="1" max="1" width="78.7109375" style="0" customWidth="1"/>
    <col min="2" max="2" width="5.28125" style="0" customWidth="1"/>
    <col min="3" max="3" width="18.140625" style="0" customWidth="1"/>
    <col min="4" max="4" width="1.8515625" style="0" customWidth="1"/>
  </cols>
  <sheetData>
    <row r="1" ht="15.75" thickBot="1">
      <c r="A1" s="106" t="s">
        <v>44</v>
      </c>
    </row>
    <row r="2" ht="15">
      <c r="A2" s="108" t="s">
        <v>43</v>
      </c>
    </row>
    <row r="3" ht="15">
      <c r="A3" s="108" t="s">
        <v>13</v>
      </c>
    </row>
    <row r="4" ht="15">
      <c r="A4" s="108" t="s">
        <v>14</v>
      </c>
    </row>
    <row r="5" ht="15">
      <c r="A5" s="108" t="s">
        <v>21</v>
      </c>
    </row>
    <row r="6" ht="15">
      <c r="A6" s="108" t="s">
        <v>20</v>
      </c>
    </row>
    <row r="7" ht="15">
      <c r="A7" s="108" t="s">
        <v>16</v>
      </c>
    </row>
    <row r="8" ht="15">
      <c r="A8" s="108" t="s">
        <v>15</v>
      </c>
    </row>
    <row r="9" ht="15">
      <c r="A9" s="108" t="s">
        <v>15</v>
      </c>
    </row>
    <row r="10" ht="15">
      <c r="A10" s="108" t="s">
        <v>19</v>
      </c>
    </row>
    <row r="11" ht="15">
      <c r="A11" s="108" t="s">
        <v>22</v>
      </c>
    </row>
    <row r="12" ht="15">
      <c r="A12" s="109"/>
    </row>
    <row r="13" ht="15">
      <c r="A13" s="109" t="s">
        <v>17</v>
      </c>
    </row>
    <row r="14" ht="15">
      <c r="A14" s="109" t="s">
        <v>23</v>
      </c>
    </row>
    <row r="15" ht="15">
      <c r="A15" s="109" t="s">
        <v>24</v>
      </c>
    </row>
    <row r="16" ht="15">
      <c r="A16" s="109" t="s">
        <v>18</v>
      </c>
    </row>
    <row r="17" ht="15">
      <c r="A17" s="108" t="s">
        <v>25</v>
      </c>
    </row>
    <row r="18" ht="15">
      <c r="A18" s="109" t="s">
        <v>57</v>
      </c>
    </row>
    <row r="19" ht="15">
      <c r="A19" s="109"/>
    </row>
    <row r="20" ht="15">
      <c r="A20" s="109"/>
    </row>
    <row r="21" ht="15">
      <c r="A21" s="109"/>
    </row>
    <row r="22" ht="15">
      <c r="A22" s="109"/>
    </row>
    <row r="23" ht="15">
      <c r="A23" s="109"/>
    </row>
    <row r="24" ht="15">
      <c r="A24" s="109"/>
    </row>
    <row r="25" ht="15">
      <c r="A25" s="109"/>
    </row>
    <row r="26" ht="15">
      <c r="A26" s="109"/>
    </row>
    <row r="27" ht="15">
      <c r="A27" s="109"/>
    </row>
    <row r="28" ht="15">
      <c r="A28" s="109"/>
    </row>
    <row r="29" ht="15">
      <c r="A29" s="109"/>
    </row>
    <row r="30" ht="15">
      <c r="A30" s="109"/>
    </row>
    <row r="31" ht="15">
      <c r="A31" s="109"/>
    </row>
    <row r="32" ht="15">
      <c r="A32" s="109"/>
    </row>
    <row r="33" spans="1:3" ht="15.75" thickBot="1">
      <c r="A33" s="109"/>
      <c r="C33" s="67" t="s">
        <v>58</v>
      </c>
    </row>
    <row r="34" spans="1:5" ht="15.75" thickBot="1">
      <c r="A34" s="109"/>
      <c r="C34" s="107" t="s">
        <v>59</v>
      </c>
      <c r="D34" t="s">
        <v>62</v>
      </c>
      <c r="E34" s="111" t="s">
        <v>61</v>
      </c>
    </row>
    <row r="35" spans="1:5" ht="15.75" thickBot="1">
      <c r="A35" s="109"/>
      <c r="E35" s="111"/>
    </row>
    <row r="36" spans="1:5" ht="15.75" thickBot="1">
      <c r="A36" s="109"/>
      <c r="C36" s="107" t="s">
        <v>60</v>
      </c>
      <c r="D36" t="s">
        <v>62</v>
      </c>
      <c r="E36" s="111" t="s">
        <v>63</v>
      </c>
    </row>
    <row r="37" ht="15">
      <c r="A37" s="109"/>
    </row>
    <row r="38" ht="15">
      <c r="A38" s="109"/>
    </row>
    <row r="39" ht="15">
      <c r="A39" s="109"/>
    </row>
    <row r="40" ht="15.75" thickBot="1">
      <c r="A40" s="11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39"/>
  <sheetViews>
    <sheetView zoomScalePageLayoutView="0" workbookViewId="0" topLeftCell="D1">
      <selection activeCell="T16" sqref="T16"/>
    </sheetView>
  </sheetViews>
  <sheetFormatPr defaultColWidth="9.140625" defaultRowHeight="15"/>
  <cols>
    <col min="1" max="1" width="1.57421875" style="0" customWidth="1"/>
    <col min="2" max="2" width="5.7109375" style="0" customWidth="1"/>
    <col min="3" max="3" width="2.421875" style="0" customWidth="1"/>
    <col min="4" max="4" width="7.7109375" style="0" customWidth="1"/>
    <col min="5" max="5" width="6.7109375" style="0" customWidth="1"/>
    <col min="6" max="7" width="7.7109375" style="0" customWidth="1"/>
    <col min="8" max="9" width="6.7109375" style="0" customWidth="1"/>
    <col min="10" max="10" width="6.8515625" style="0" customWidth="1"/>
    <col min="11" max="11" width="12.8515625" style="0" customWidth="1"/>
    <col min="12" max="14" width="6.7109375" style="0" customWidth="1"/>
    <col min="15" max="16" width="7.7109375" style="0" customWidth="1"/>
    <col min="17" max="17" width="6.7109375" style="0" customWidth="1"/>
    <col min="18" max="18" width="7.7109375" style="0" customWidth="1"/>
    <col min="19" max="19" width="6.140625" style="0" customWidth="1"/>
    <col min="20" max="20" width="78.8515625" style="0" customWidth="1"/>
  </cols>
  <sheetData>
    <row r="1" spans="6:20" ht="15">
      <c r="F1" t="s">
        <v>7</v>
      </c>
      <c r="I1" s="112" t="s">
        <v>34</v>
      </c>
      <c r="J1" s="113"/>
      <c r="K1" s="114"/>
      <c r="T1" s="68" t="s">
        <v>54</v>
      </c>
    </row>
    <row r="2" spans="6:20" ht="15.75" thickBot="1">
      <c r="F2" t="s">
        <v>8</v>
      </c>
      <c r="I2" s="112" t="s">
        <v>39</v>
      </c>
      <c r="J2" s="113"/>
      <c r="K2" s="114"/>
      <c r="T2" s="69"/>
    </row>
    <row r="3" spans="1:20" ht="15.75" thickBot="1">
      <c r="A3" s="1"/>
      <c r="B3" s="1"/>
      <c r="T3" s="96" t="s">
        <v>52</v>
      </c>
    </row>
    <row r="4" spans="1:20" ht="15">
      <c r="A4" s="1"/>
      <c r="B4" s="1"/>
      <c r="E4" s="2"/>
      <c r="F4" s="3"/>
      <c r="G4" s="3"/>
      <c r="H4" s="3"/>
      <c r="I4" s="3"/>
      <c r="J4" s="3"/>
      <c r="K4" s="61">
        <f>D36+3000</f>
        <v>392000</v>
      </c>
      <c r="L4" s="2" t="s">
        <v>2</v>
      </c>
      <c r="M4" s="3"/>
      <c r="N4" s="3"/>
      <c r="O4" s="3"/>
      <c r="P4" s="3"/>
      <c r="Q4" s="3"/>
      <c r="R4" s="61">
        <f>D36+6000</f>
        <v>395000</v>
      </c>
      <c r="S4" s="1" t="s">
        <v>2</v>
      </c>
      <c r="T4" s="98" t="str">
        <f>"rem pisteet vasemmasta alaosasta "&amp;G34&amp;".laz"</f>
        <v>rem pisteet vasemmasta alaosasta L4134C3.laz</v>
      </c>
    </row>
    <row r="5" spans="1:20" ht="15">
      <c r="A5" s="1"/>
      <c r="B5" s="1"/>
      <c r="E5" s="5"/>
      <c r="F5" s="1"/>
      <c r="G5" s="76" t="s">
        <v>38</v>
      </c>
      <c r="H5" s="1"/>
      <c r="I5" s="1"/>
      <c r="J5" s="1"/>
      <c r="K5" s="66">
        <f>D37+6000</f>
        <v>6684000</v>
      </c>
      <c r="L5" s="5" t="s">
        <v>3</v>
      </c>
      <c r="M5" s="1"/>
      <c r="N5" s="1"/>
      <c r="O5" s="1"/>
      <c r="P5" s="76" t="s">
        <v>36</v>
      </c>
      <c r="Q5" s="1"/>
      <c r="R5" s="53">
        <f>D37+6000</f>
        <v>6684000</v>
      </c>
      <c r="S5" s="1" t="s">
        <v>3</v>
      </c>
      <c r="T5" s="79" t="str">
        <f>"las2las -i "&amp;G34&amp;".laz -o "&amp;G34&amp;"_P.laz  -keep_xy "&amp;TEXT(G27,"#")&amp;" "&amp;TEXT(G28,"#")&amp;" "&amp;TEXT(K20,"#")&amp;" "&amp;TEXT(K21,"#")</f>
        <v>las2las -i L4134C3.laz -o L4134C3_P.laz  -keep_xy 391100 6679300 392000 6681000</v>
      </c>
    </row>
    <row r="6" spans="1:20" ht="15">
      <c r="A6" s="1"/>
      <c r="B6" s="1"/>
      <c r="E6" s="5"/>
      <c r="F6" s="1"/>
      <c r="G6" s="1"/>
      <c r="H6" s="1"/>
      <c r="I6" s="1"/>
      <c r="J6" s="1"/>
      <c r="K6" s="6"/>
      <c r="L6" s="5"/>
      <c r="M6" s="1"/>
      <c r="N6" s="1"/>
      <c r="O6" s="1"/>
      <c r="P6" s="1"/>
      <c r="Q6" s="1"/>
      <c r="R6" s="6"/>
      <c r="T6" s="99" t="str">
        <f>"rem pisteet vasemmasta ylaosasta "&amp;G5&amp;".laz"</f>
        <v>rem pisteet vasemmasta ylaosasta L4134C4.laz</v>
      </c>
    </row>
    <row r="7" spans="1:20" ht="15">
      <c r="A7" s="1"/>
      <c r="B7" s="1"/>
      <c r="E7" s="5"/>
      <c r="F7" s="1"/>
      <c r="G7" s="1"/>
      <c r="H7" s="1"/>
      <c r="I7" s="1"/>
      <c r="J7" s="1"/>
      <c r="K7" s="6"/>
      <c r="L7" s="5"/>
      <c r="M7" s="1"/>
      <c r="N7" s="1"/>
      <c r="O7" s="1"/>
      <c r="P7" s="1"/>
      <c r="Q7" s="1"/>
      <c r="R7" s="6"/>
      <c r="T7" s="79" t="str">
        <f>"las2las -i "&amp;G5&amp;".laz -o "&amp;G5&amp;"_P.laz  -keep_xy "&amp;TEXT(G20,"#")&amp;" "&amp;TEXT(G21,"#")&amp;" "&amp;TEXT(K12,"#")&amp;" "&amp;TEXT(K13,"#")</f>
        <v>las2las -i L4134C4.laz -o L4134C4_P.laz  -keep_xy 391100 6681000 392000 6681400</v>
      </c>
    </row>
    <row r="8" spans="1:20" ht="15">
      <c r="A8" s="1"/>
      <c r="B8" s="1"/>
      <c r="E8" s="5"/>
      <c r="F8" s="1"/>
      <c r="G8" s="1"/>
      <c r="H8" s="1"/>
      <c r="I8" s="1"/>
      <c r="J8" s="1"/>
      <c r="K8" s="6"/>
      <c r="L8" s="5"/>
      <c r="M8" s="1"/>
      <c r="N8" s="1"/>
      <c r="O8" s="1"/>
      <c r="P8" s="1"/>
      <c r="Q8" s="1"/>
      <c r="R8" s="6"/>
      <c r="T8" s="99" t="str">
        <f>"rem pisteet oikeasta alaosasta "&amp;P34&amp;".laz"</f>
        <v>rem pisteet oikeasta alaosasta L4134E1.laz</v>
      </c>
    </row>
    <row r="9" spans="1:20" ht="15">
      <c r="A9" s="1"/>
      <c r="B9" s="1"/>
      <c r="E9" s="5"/>
      <c r="F9" s="1"/>
      <c r="G9" s="1"/>
      <c r="H9" s="1"/>
      <c r="I9" s="10"/>
      <c r="J9" s="1"/>
      <c r="K9" s="6"/>
      <c r="L9" s="5"/>
      <c r="M9" s="1"/>
      <c r="N9" s="1"/>
      <c r="O9" s="1"/>
      <c r="P9" s="10"/>
      <c r="Q9" s="1"/>
      <c r="R9" s="6"/>
      <c r="T9" s="79" t="str">
        <f>"las2las -i "&amp;P34&amp;".laz -o "&amp;P34&amp;"_P.laz  -keep_xy "&amp;TEXT(K27,"#")&amp;" "&amp;TEXT(K28,"#")&amp;" "&amp;TEXT(O20,"#")&amp;" "&amp;TEXT(O21,"#")</f>
        <v>las2las -i L4134E1.laz -o L4134E1_P.laz  -keep_xy 392000 6679300 394300 6681000</v>
      </c>
    </row>
    <row r="10" spans="1:20" ht="15">
      <c r="A10" s="15"/>
      <c r="B10" s="15"/>
      <c r="E10" s="5"/>
      <c r="F10" s="1"/>
      <c r="G10" s="1"/>
      <c r="H10" s="1"/>
      <c r="I10" s="1"/>
      <c r="J10" s="1"/>
      <c r="K10" s="6"/>
      <c r="L10" s="5"/>
      <c r="M10" s="1"/>
      <c r="N10" s="1"/>
      <c r="O10" s="1"/>
      <c r="P10" s="1"/>
      <c r="Q10" s="1"/>
      <c r="R10" s="6"/>
      <c r="T10" s="99" t="str">
        <f>"rem pisteet oikeasta ylaosasta "&amp;P5&amp;".laz"</f>
        <v>rem pisteet oikeasta ylaosasta L4134E2.laz</v>
      </c>
    </row>
    <row r="11" spans="1:20" ht="15.75" thickBot="1">
      <c r="A11" s="1"/>
      <c r="B11" s="16">
        <f>H38</f>
        <v>150</v>
      </c>
      <c r="E11" s="5"/>
      <c r="F11" s="1"/>
      <c r="G11" s="1"/>
      <c r="H11" s="1"/>
      <c r="I11" s="1"/>
      <c r="J11" s="1"/>
      <c r="K11" s="6"/>
      <c r="L11" s="5"/>
      <c r="M11" s="1"/>
      <c r="N11" s="1"/>
      <c r="O11" s="1"/>
      <c r="P11" s="1"/>
      <c r="Q11" s="1"/>
      <c r="R11" s="6"/>
      <c r="T11" s="79" t="str">
        <f>"las2las -i "&amp;P5&amp;".laz -o "&amp;P5&amp;"_P.laz  -keep_xy "&amp;TEXT(K20,"#")&amp;" "&amp;TEXT(K21,"#")&amp;" "&amp;TEXT(O12,"#")&amp;" "&amp;TEXT(O13,"#")</f>
        <v>las2las -i L4134E2.laz -o L4134E2_P.laz  -keep_xy 392000 6681000 394300 6681400</v>
      </c>
    </row>
    <row r="12" spans="1:20" ht="15.75" thickBot="1">
      <c r="A12" s="15"/>
      <c r="B12" s="15"/>
      <c r="E12" s="5"/>
      <c r="F12" s="1"/>
      <c r="G12" s="70"/>
      <c r="H12" s="17"/>
      <c r="I12" s="18"/>
      <c r="J12" s="18"/>
      <c r="K12" s="64">
        <f>K36</f>
        <v>392000</v>
      </c>
      <c r="L12" s="26"/>
      <c r="M12" s="27"/>
      <c r="N12" s="27"/>
      <c r="O12" s="64">
        <f>INT((K36+(N24/$H$38)*3000)/10)*10</f>
        <v>394300</v>
      </c>
      <c r="P12" s="1"/>
      <c r="Q12" s="1"/>
      <c r="R12" s="6"/>
      <c r="T12" s="100" t="s">
        <v>5</v>
      </c>
    </row>
    <row r="13" spans="1:20" ht="15.75" thickBot="1">
      <c r="A13" s="1"/>
      <c r="B13" s="1"/>
      <c r="E13" s="5"/>
      <c r="F13" s="1"/>
      <c r="G13" s="70"/>
      <c r="H13" s="19"/>
      <c r="I13" s="20"/>
      <c r="J13" s="20"/>
      <c r="K13" s="63">
        <f>INT((D21+((I14)/$H$38)*3000)/10)*10</f>
        <v>6681400</v>
      </c>
      <c r="L13" s="28"/>
      <c r="M13" s="29"/>
      <c r="N13" s="29"/>
      <c r="O13" s="64">
        <f>INT((D21+((I14)/$H$38)*3000)/10)*10</f>
        <v>6681400</v>
      </c>
      <c r="P13" s="70"/>
      <c r="Q13" s="1"/>
      <c r="R13" s="6"/>
      <c r="T13" s="79" t="str">
        <f>"las2las -i *_P.laz -o "&amp;I1&amp;".laz -merged"</f>
        <v>las2las -i *_P.laz -o Kivikko.laz -merged</v>
      </c>
    </row>
    <row r="14" spans="5:20" ht="15">
      <c r="E14" s="5"/>
      <c r="F14" s="1"/>
      <c r="G14" s="70"/>
      <c r="H14" s="19"/>
      <c r="I14" s="77">
        <v>20</v>
      </c>
      <c r="J14" s="20"/>
      <c r="K14" s="24"/>
      <c r="L14" s="28"/>
      <c r="M14" s="29"/>
      <c r="N14" s="29"/>
      <c r="O14" s="30"/>
      <c r="P14" s="70"/>
      <c r="Q14" s="1"/>
      <c r="R14" s="6"/>
      <c r="T14" s="100" t="s">
        <v>11</v>
      </c>
    </row>
    <row r="15" spans="5:20" ht="15">
      <c r="E15" s="5"/>
      <c r="F15" s="1"/>
      <c r="G15" s="70"/>
      <c r="H15" s="19"/>
      <c r="I15" s="21"/>
      <c r="J15" s="20"/>
      <c r="K15" s="24"/>
      <c r="L15" s="28"/>
      <c r="M15" s="29"/>
      <c r="N15" s="29"/>
      <c r="O15" s="30"/>
      <c r="P15" s="73"/>
      <c r="Q15" s="1"/>
      <c r="R15" s="6"/>
      <c r="T15" s="79" t="str">
        <f>"pullauta "&amp;I1&amp;".laz"</f>
        <v>pullauta Kivikko.laz</v>
      </c>
    </row>
    <row r="16" spans="1:20" ht="15">
      <c r="A16" s="1"/>
      <c r="B16" s="1"/>
      <c r="E16" s="5"/>
      <c r="F16" s="1"/>
      <c r="G16" s="70"/>
      <c r="H16" s="19"/>
      <c r="I16" s="20"/>
      <c r="J16" s="20"/>
      <c r="K16" s="24"/>
      <c r="L16" s="28"/>
      <c r="M16" s="29"/>
      <c r="N16" s="29"/>
      <c r="O16" s="30"/>
      <c r="P16" s="70"/>
      <c r="Q16" s="1"/>
      <c r="R16" s="6"/>
      <c r="T16" s="100" t="s">
        <v>6</v>
      </c>
    </row>
    <row r="17" spans="1:20" ht="15.75" thickBot="1">
      <c r="A17" s="1"/>
      <c r="B17" s="1"/>
      <c r="E17" s="5"/>
      <c r="F17" s="1"/>
      <c r="G17" s="70"/>
      <c r="H17" s="19"/>
      <c r="I17" s="20"/>
      <c r="J17" s="20"/>
      <c r="K17" s="24"/>
      <c r="L17" s="28"/>
      <c r="M17" s="29"/>
      <c r="N17" s="29"/>
      <c r="O17" s="30"/>
      <c r="P17" s="70"/>
      <c r="Q17" s="1"/>
      <c r="R17" s="6"/>
      <c r="T17" s="101" t="str">
        <f>"pullauta "&amp;I2</f>
        <v>pullauta L4134R.shp.zip L4134l.shp.zip</v>
      </c>
    </row>
    <row r="18" spans="1:20" ht="15.75" thickBot="1">
      <c r="A18" s="1"/>
      <c r="B18" s="1"/>
      <c r="E18" s="5"/>
      <c r="F18" s="1"/>
      <c r="G18" s="70"/>
      <c r="H18" s="19"/>
      <c r="I18" s="20"/>
      <c r="J18" s="20"/>
      <c r="K18" s="24"/>
      <c r="L18" s="28"/>
      <c r="M18" s="29"/>
      <c r="N18" s="29"/>
      <c r="O18" s="30"/>
      <c r="P18" s="70"/>
      <c r="Q18" s="1"/>
      <c r="R18" s="6"/>
      <c r="T18" s="97"/>
    </row>
    <row r="19" spans="1:20" ht="15.75" thickBot="1">
      <c r="A19" s="1"/>
      <c r="B19" s="1"/>
      <c r="E19" s="7"/>
      <c r="F19" s="8"/>
      <c r="G19" s="72"/>
      <c r="H19" s="22"/>
      <c r="I19" s="23"/>
      <c r="J19" s="23"/>
      <c r="K19" s="25"/>
      <c r="L19" s="32"/>
      <c r="M19" s="33"/>
      <c r="N19" s="33"/>
      <c r="O19" s="31"/>
      <c r="P19" s="72"/>
      <c r="Q19" s="8"/>
      <c r="R19" s="9"/>
      <c r="T19" s="81" t="s">
        <v>53</v>
      </c>
    </row>
    <row r="20" spans="1:20" ht="15.75" thickBot="1">
      <c r="A20" s="1"/>
      <c r="B20" s="1"/>
      <c r="D20" s="60">
        <f>D36</f>
        <v>389000</v>
      </c>
      <c r="E20" s="1" t="s">
        <v>2</v>
      </c>
      <c r="F20" s="70"/>
      <c r="G20" s="57">
        <f>G27</f>
        <v>391100</v>
      </c>
      <c r="H20" s="34"/>
      <c r="I20" s="35"/>
      <c r="J20" s="35"/>
      <c r="K20" s="71">
        <f>D36+3000</f>
        <v>392000</v>
      </c>
      <c r="L20" s="45" t="s">
        <v>2</v>
      </c>
      <c r="M20" s="45"/>
      <c r="N20" s="45"/>
      <c r="O20" s="74">
        <f>INT((K36+(N24/$H$38)*3000)/10)*10</f>
        <v>394300</v>
      </c>
      <c r="P20" s="1"/>
      <c r="Q20" s="1"/>
      <c r="R20" s="71">
        <f>D36+6000</f>
        <v>395000</v>
      </c>
      <c r="S20" s="1" t="s">
        <v>2</v>
      </c>
      <c r="T20" s="104" t="s">
        <v>50</v>
      </c>
    </row>
    <row r="21" spans="1:20" ht="15.75" thickBot="1">
      <c r="A21" s="1"/>
      <c r="B21" s="1"/>
      <c r="D21" s="65">
        <f>D37+3000</f>
        <v>6681000</v>
      </c>
      <c r="E21" s="1" t="s">
        <v>3</v>
      </c>
      <c r="F21" s="70"/>
      <c r="G21" s="56">
        <f>D21</f>
        <v>6681000</v>
      </c>
      <c r="H21" s="34"/>
      <c r="I21" s="35"/>
      <c r="J21" s="35"/>
      <c r="K21" s="65">
        <f>D37+3000</f>
        <v>6681000</v>
      </c>
      <c r="L21" s="45" t="s">
        <v>3</v>
      </c>
      <c r="M21" s="45"/>
      <c r="N21" s="45"/>
      <c r="O21" s="59">
        <f>D21</f>
        <v>6681000</v>
      </c>
      <c r="P21" s="1"/>
      <c r="Q21" s="1"/>
      <c r="R21" s="65">
        <f>D37+3000</f>
        <v>6681000</v>
      </c>
      <c r="S21" s="1" t="s">
        <v>3</v>
      </c>
      <c r="T21" s="80" t="s">
        <v>40</v>
      </c>
    </row>
    <row r="22" spans="1:20" ht="15">
      <c r="A22" s="1"/>
      <c r="B22" s="1"/>
      <c r="E22" s="5"/>
      <c r="F22" s="1"/>
      <c r="G22" s="1"/>
      <c r="H22" s="34"/>
      <c r="I22" s="77">
        <v>85</v>
      </c>
      <c r="J22" s="35"/>
      <c r="K22" s="35"/>
      <c r="L22" s="44"/>
      <c r="M22" s="45"/>
      <c r="N22" s="45"/>
      <c r="O22" s="46"/>
      <c r="P22" s="1"/>
      <c r="Q22" s="1"/>
      <c r="R22" s="6"/>
      <c r="T22" s="94" t="s">
        <v>26</v>
      </c>
    </row>
    <row r="23" spans="1:20" ht="15">
      <c r="A23" s="1"/>
      <c r="B23" s="1"/>
      <c r="E23" s="5"/>
      <c r="F23" s="1"/>
      <c r="G23" s="1"/>
      <c r="H23" s="34"/>
      <c r="I23" s="35"/>
      <c r="J23" s="35"/>
      <c r="K23" s="35"/>
      <c r="L23" s="44"/>
      <c r="M23" s="45"/>
      <c r="N23" s="45"/>
      <c r="O23" s="46"/>
      <c r="P23" s="1"/>
      <c r="Q23" s="1"/>
      <c r="R23" s="6"/>
      <c r="T23" s="94" t="s">
        <v>41</v>
      </c>
    </row>
    <row r="24" spans="1:20" ht="15">
      <c r="A24" s="15"/>
      <c r="B24" s="15"/>
      <c r="E24" s="5"/>
      <c r="F24" s="13"/>
      <c r="G24" s="1"/>
      <c r="H24" s="34"/>
      <c r="I24" s="35"/>
      <c r="J24" s="77">
        <v>45</v>
      </c>
      <c r="K24" s="35"/>
      <c r="L24" s="44"/>
      <c r="M24" s="47"/>
      <c r="N24" s="77">
        <v>115</v>
      </c>
      <c r="O24" s="46"/>
      <c r="Q24" s="1"/>
      <c r="R24" s="6"/>
      <c r="T24" s="103" t="s">
        <v>42</v>
      </c>
    </row>
    <row r="25" spans="1:20" ht="15">
      <c r="A25" s="1"/>
      <c r="B25" s="1"/>
      <c r="E25" s="5"/>
      <c r="F25" s="1"/>
      <c r="G25" s="1"/>
      <c r="H25" s="34"/>
      <c r="I25" s="36"/>
      <c r="J25" s="35"/>
      <c r="K25" s="35"/>
      <c r="L25" s="44"/>
      <c r="M25" s="45"/>
      <c r="N25" s="45"/>
      <c r="O25" s="46"/>
      <c r="P25" s="10"/>
      <c r="Q25" s="1"/>
      <c r="R25" s="6"/>
      <c r="T25" s="80" t="s">
        <v>27</v>
      </c>
    </row>
    <row r="26" spans="1:20" ht="15.75" thickBot="1">
      <c r="A26" s="15"/>
      <c r="B26" s="15"/>
      <c r="E26" s="5"/>
      <c r="F26" s="1"/>
      <c r="G26" s="1"/>
      <c r="H26" s="37"/>
      <c r="I26" s="38"/>
      <c r="J26" s="38"/>
      <c r="K26" s="38"/>
      <c r="L26" s="48"/>
      <c r="M26" s="49"/>
      <c r="N26" s="49"/>
      <c r="O26" s="50"/>
      <c r="P26" s="1"/>
      <c r="Q26" s="1"/>
      <c r="R26" s="6"/>
      <c r="T26" s="94" t="s">
        <v>26</v>
      </c>
    </row>
    <row r="27" spans="1:20" ht="15.75" thickBot="1">
      <c r="A27" s="1"/>
      <c r="B27" s="16">
        <f>H38</f>
        <v>150</v>
      </c>
      <c r="E27" s="5"/>
      <c r="F27" s="1"/>
      <c r="G27" s="54">
        <f>INT((D36+(($H$38-J24)/$H$38)*3000)/10)*10</f>
        <v>391100</v>
      </c>
      <c r="H27" s="1"/>
      <c r="I27" s="1"/>
      <c r="J27" s="1"/>
      <c r="K27" s="58">
        <f>K36</f>
        <v>392000</v>
      </c>
      <c r="L27" s="5"/>
      <c r="M27" s="1"/>
      <c r="N27" s="1"/>
      <c r="O27" s="1"/>
      <c r="P27" s="1"/>
      <c r="Q27" s="1"/>
      <c r="R27" s="6"/>
      <c r="T27" s="94" t="s">
        <v>28</v>
      </c>
    </row>
    <row r="28" spans="1:20" ht="15.75" thickBot="1">
      <c r="A28" s="1"/>
      <c r="B28" s="1"/>
      <c r="E28" s="5"/>
      <c r="F28" s="1"/>
      <c r="G28" s="55">
        <f>INT((D37+(($H$38-I22)/$H$38)*3000)/10)*10</f>
        <v>6679300</v>
      </c>
      <c r="H28" s="1"/>
      <c r="I28" s="1"/>
      <c r="J28" s="1"/>
      <c r="K28" s="59">
        <f>G28</f>
        <v>6679300</v>
      </c>
      <c r="L28" s="5"/>
      <c r="M28" s="1"/>
      <c r="N28" s="1"/>
      <c r="O28" s="1"/>
      <c r="P28" s="1"/>
      <c r="Q28" s="1"/>
      <c r="R28" s="6"/>
      <c r="T28" s="103" t="s">
        <v>29</v>
      </c>
    </row>
    <row r="29" spans="5:20" ht="15">
      <c r="E29" s="5"/>
      <c r="F29" s="1"/>
      <c r="G29" s="1"/>
      <c r="H29" s="1"/>
      <c r="I29" s="1"/>
      <c r="J29" s="1"/>
      <c r="K29" s="6"/>
      <c r="L29" s="5"/>
      <c r="M29" s="1"/>
      <c r="N29" s="1"/>
      <c r="O29" s="1"/>
      <c r="P29" s="1"/>
      <c r="Q29" s="1"/>
      <c r="R29" s="6"/>
      <c r="T29" s="80" t="s">
        <v>47</v>
      </c>
    </row>
    <row r="30" spans="5:20" ht="15">
      <c r="E30" s="5"/>
      <c r="F30" s="1"/>
      <c r="G30" s="1"/>
      <c r="H30" s="1"/>
      <c r="I30" s="12"/>
      <c r="J30" s="1"/>
      <c r="K30" s="6"/>
      <c r="L30" s="5"/>
      <c r="M30" s="1"/>
      <c r="N30" s="1"/>
      <c r="O30" s="1"/>
      <c r="P30" s="12"/>
      <c r="Q30" s="1"/>
      <c r="R30" s="6"/>
      <c r="T30" s="94" t="s">
        <v>26</v>
      </c>
    </row>
    <row r="31" spans="5:20" ht="15">
      <c r="E31" s="5"/>
      <c r="F31" s="1"/>
      <c r="G31" s="1"/>
      <c r="H31" s="1"/>
      <c r="I31" s="10"/>
      <c r="J31" s="1"/>
      <c r="K31" s="6"/>
      <c r="L31" s="5"/>
      <c r="M31" s="1"/>
      <c r="N31" s="1"/>
      <c r="O31" s="1"/>
      <c r="P31" s="10"/>
      <c r="Q31" s="1"/>
      <c r="R31" s="6"/>
      <c r="T31" s="94" t="s">
        <v>48</v>
      </c>
    </row>
    <row r="32" spans="5:20" ht="15.75" thickBot="1">
      <c r="E32" s="5"/>
      <c r="F32" s="1"/>
      <c r="G32" s="1"/>
      <c r="H32" s="1"/>
      <c r="I32" s="1"/>
      <c r="J32" s="1"/>
      <c r="K32" s="6"/>
      <c r="L32" s="5"/>
      <c r="M32" s="1"/>
      <c r="N32" s="1"/>
      <c r="O32" s="1"/>
      <c r="P32" s="1"/>
      <c r="Q32" s="1"/>
      <c r="R32" s="6"/>
      <c r="T32" s="95" t="s">
        <v>49</v>
      </c>
    </row>
    <row r="33" spans="5:18" ht="15">
      <c r="E33" s="5"/>
      <c r="F33" s="1"/>
      <c r="G33" s="1"/>
      <c r="H33" s="1"/>
      <c r="I33" s="1"/>
      <c r="J33" s="1"/>
      <c r="K33" s="6"/>
      <c r="L33" s="5"/>
      <c r="M33" s="1"/>
      <c r="N33" s="1"/>
      <c r="O33" s="1"/>
      <c r="P33" s="1"/>
      <c r="Q33" s="1"/>
      <c r="R33" s="6"/>
    </row>
    <row r="34" spans="5:18" ht="15">
      <c r="E34" s="5"/>
      <c r="G34" s="76" t="s">
        <v>37</v>
      </c>
      <c r="I34" s="1"/>
      <c r="J34" s="1"/>
      <c r="K34" s="6"/>
      <c r="L34" s="5"/>
      <c r="N34" s="1"/>
      <c r="P34" s="76" t="s">
        <v>35</v>
      </c>
      <c r="R34" s="6"/>
    </row>
    <row r="35" spans="5:18" ht="15.75" thickBot="1">
      <c r="E35" s="7"/>
      <c r="F35" s="8"/>
      <c r="G35" s="8"/>
      <c r="H35" s="8"/>
      <c r="I35" s="8"/>
      <c r="J35" s="8"/>
      <c r="K35" s="9"/>
      <c r="L35" s="7"/>
      <c r="M35" s="8"/>
      <c r="N35" s="8"/>
      <c r="O35" s="8"/>
      <c r="P35" s="8"/>
      <c r="Q35" s="8"/>
      <c r="R35" s="9"/>
    </row>
    <row r="36" spans="4:12" ht="15.75" thickBot="1">
      <c r="D36" s="78">
        <v>389000</v>
      </c>
      <c r="E36" s="1" t="s">
        <v>2</v>
      </c>
      <c r="K36" s="65">
        <f>D36+3000</f>
        <v>392000</v>
      </c>
      <c r="L36" s="1" t="s">
        <v>2</v>
      </c>
    </row>
    <row r="37" spans="4:20" ht="15">
      <c r="D37" s="78">
        <v>6678000</v>
      </c>
      <c r="E37" s="1" t="s">
        <v>3</v>
      </c>
      <c r="K37" s="60">
        <f>D37</f>
        <v>6678000</v>
      </c>
      <c r="L37" s="1" t="s">
        <v>3</v>
      </c>
      <c r="T37" s="52"/>
    </row>
    <row r="38" spans="8:20" ht="15">
      <c r="H38" s="77">
        <v>150</v>
      </c>
      <c r="O38" s="16">
        <f>H38</f>
        <v>150</v>
      </c>
      <c r="T38" s="75" t="s">
        <v>10</v>
      </c>
    </row>
    <row r="39" spans="8:20" ht="15.75" thickBot="1">
      <c r="H39" s="14" t="s">
        <v>4</v>
      </c>
      <c r="T39" s="51"/>
    </row>
  </sheetData>
  <sheetProtection selectLockedCells="1"/>
  <mergeCells count="2">
    <mergeCell ref="I1:K1"/>
    <mergeCell ref="I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39"/>
  <sheetViews>
    <sheetView zoomScalePageLayoutView="0" workbookViewId="0" topLeftCell="A1">
      <selection activeCell="O15" sqref="O15:O28"/>
    </sheetView>
  </sheetViews>
  <sheetFormatPr defaultColWidth="9.140625" defaultRowHeight="15"/>
  <cols>
    <col min="1" max="1" width="3.57421875" style="0" customWidth="1"/>
    <col min="2" max="2" width="5.7109375" style="0" customWidth="1"/>
    <col min="3" max="3" width="2.421875" style="0" customWidth="1"/>
    <col min="4" max="13" width="7.7109375" style="0" customWidth="1"/>
    <col min="14" max="14" width="16.140625" style="0" customWidth="1"/>
    <col min="15" max="15" width="80.28125" style="0" customWidth="1"/>
  </cols>
  <sheetData>
    <row r="1" spans="7:15" ht="15">
      <c r="G1" t="s">
        <v>7</v>
      </c>
      <c r="J1" s="112" t="s">
        <v>32</v>
      </c>
      <c r="K1" s="113"/>
      <c r="L1" s="113"/>
      <c r="M1" s="114"/>
      <c r="O1" s="68" t="s">
        <v>55</v>
      </c>
    </row>
    <row r="2" spans="7:15" ht="15" thickBot="1">
      <c r="G2" t="s">
        <v>8</v>
      </c>
      <c r="J2" s="112" t="s">
        <v>31</v>
      </c>
      <c r="K2" s="113"/>
      <c r="L2" s="113"/>
      <c r="M2" s="114"/>
      <c r="O2" s="69"/>
    </row>
    <row r="3" spans="1:15" ht="15.75" thickBot="1">
      <c r="A3" s="1"/>
      <c r="B3" s="1"/>
      <c r="O3" s="81" t="s">
        <v>52</v>
      </c>
    </row>
    <row r="4" spans="1:15" ht="15">
      <c r="A4" s="1"/>
      <c r="B4" s="1"/>
      <c r="E4" s="2"/>
      <c r="F4" s="3"/>
      <c r="G4" s="3"/>
      <c r="H4" s="3"/>
      <c r="I4" s="3"/>
      <c r="J4" s="3"/>
      <c r="K4" s="3"/>
      <c r="L4" s="3"/>
      <c r="M4" s="61">
        <f>D36+3000</f>
        <v>374000</v>
      </c>
      <c r="N4" s="1" t="s">
        <v>2</v>
      </c>
      <c r="O4" s="98" t="str">
        <f>"rem pisteet vasemmasta alaosasta "&amp;G34&amp;".laz"</f>
        <v>rem pisteet vasemmasta alaosasta L4132F4.laz</v>
      </c>
    </row>
    <row r="5" spans="1:15" ht="15">
      <c r="A5" s="1"/>
      <c r="B5" s="1"/>
      <c r="E5" s="5"/>
      <c r="F5" s="1"/>
      <c r="G5" s="76" t="s">
        <v>30</v>
      </c>
      <c r="I5" s="1"/>
      <c r="J5" s="1"/>
      <c r="K5" s="1"/>
      <c r="L5" s="1"/>
      <c r="M5" s="66">
        <f>D37+6000</f>
        <v>6693000</v>
      </c>
      <c r="N5" s="1" t="s">
        <v>3</v>
      </c>
      <c r="O5" s="79" t="str">
        <f>"las2las -i "&amp;G34&amp;".laz -o "&amp;G34&amp;"_P.laz  -keep_xy "&amp;TEXT(G27,"#")&amp;" "&amp;TEXT(G28,"#")&amp;" "&amp;TEXT(K20,"#")&amp;" "&amp;TEXT(K21,"#")</f>
        <v>las2las -i L4132F4.laz -o L4132F4_P.laz  -keep_xy 372500 6688500 373250 6690000</v>
      </c>
    </row>
    <row r="6" spans="1:15" ht="15">
      <c r="A6" s="1"/>
      <c r="B6" s="1"/>
      <c r="E6" s="5"/>
      <c r="F6" s="1"/>
      <c r="G6" s="1"/>
      <c r="H6" s="1"/>
      <c r="I6" s="1"/>
      <c r="J6" s="1"/>
      <c r="K6" s="1"/>
      <c r="L6" s="1"/>
      <c r="M6" s="6"/>
      <c r="O6" s="99" t="str">
        <f>"rem pisteet vasemmasta ylaosasta "&amp;G5&amp;".laz"</f>
        <v>rem pisteet vasemmasta ylaosasta L4141E3.laz</v>
      </c>
    </row>
    <row r="7" spans="1:15" ht="15">
      <c r="A7" s="1"/>
      <c r="B7" s="1"/>
      <c r="E7" s="5"/>
      <c r="F7" s="1"/>
      <c r="G7" s="1"/>
      <c r="H7" s="1"/>
      <c r="I7" s="1"/>
      <c r="J7" s="1"/>
      <c r="K7" s="1"/>
      <c r="L7" s="1"/>
      <c r="M7" s="6"/>
      <c r="O7" s="79" t="str">
        <f>"las2las -i "&amp;G5&amp;".laz -o "&amp;G5&amp;"_P.laz  -keep_xy "&amp;TEXT(G20,"#")&amp;" "&amp;TEXT(G21,"#")&amp;" "&amp;TEXT(K12,"#")&amp;" "&amp;TEXT(K13,"#")</f>
        <v>las2las -i L4141E3.laz -o L4141E3_P.laz  -keep_xy 372500 6690000 373250 6691500</v>
      </c>
    </row>
    <row r="8" spans="1:15" ht="15">
      <c r="A8" s="1"/>
      <c r="B8" s="1"/>
      <c r="E8" s="5"/>
      <c r="F8" s="1"/>
      <c r="G8" s="1"/>
      <c r="H8" s="1"/>
      <c r="I8" s="1"/>
      <c r="J8" s="1"/>
      <c r="K8" s="1"/>
      <c r="L8" s="1"/>
      <c r="M8" s="6"/>
      <c r="O8" s="100" t="s">
        <v>5</v>
      </c>
    </row>
    <row r="9" spans="1:15" ht="15">
      <c r="A9" s="1"/>
      <c r="B9" s="1"/>
      <c r="E9" s="5"/>
      <c r="F9" s="1"/>
      <c r="G9" s="1"/>
      <c r="H9" s="1"/>
      <c r="I9" s="1"/>
      <c r="J9" s="10"/>
      <c r="K9" s="1"/>
      <c r="L9" s="1"/>
      <c r="M9" s="6"/>
      <c r="O9" s="79" t="str">
        <f>"las2las -i *_P.laz -o "&amp;J1&amp;".laz -merged"</f>
        <v>las2las -i *_P.laz -o Luukki.laz -merged</v>
      </c>
    </row>
    <row r="10" spans="1:15" ht="15">
      <c r="A10" s="15"/>
      <c r="B10" s="15"/>
      <c r="E10" s="5"/>
      <c r="F10" s="1"/>
      <c r="G10" s="1"/>
      <c r="H10" s="1"/>
      <c r="I10" s="1"/>
      <c r="J10" s="1"/>
      <c r="K10" s="1"/>
      <c r="L10" s="1"/>
      <c r="M10" s="6"/>
      <c r="O10" s="100" t="s">
        <v>11</v>
      </c>
    </row>
    <row r="11" spans="1:15" ht="15.75" thickBot="1">
      <c r="A11" s="1"/>
      <c r="B11" s="16">
        <f>I38</f>
        <v>200</v>
      </c>
      <c r="E11" s="5"/>
      <c r="F11" s="1"/>
      <c r="G11" s="1"/>
      <c r="H11" s="1"/>
      <c r="I11" s="1"/>
      <c r="J11" s="1"/>
      <c r="K11" s="1"/>
      <c r="L11" s="1"/>
      <c r="M11" s="6"/>
      <c r="O11" s="79" t="str">
        <f>"pullauta "&amp;J1&amp;".laz"</f>
        <v>pullauta Luukki.laz</v>
      </c>
    </row>
    <row r="12" spans="1:15" ht="15.75" thickBot="1">
      <c r="A12" s="15"/>
      <c r="B12" s="15"/>
      <c r="E12" s="5"/>
      <c r="F12" s="1"/>
      <c r="G12" s="70"/>
      <c r="H12" s="17"/>
      <c r="I12" s="18"/>
      <c r="J12" s="18"/>
      <c r="K12" s="64">
        <f>K20</f>
        <v>373250</v>
      </c>
      <c r="L12" s="11"/>
      <c r="M12" s="6"/>
      <c r="O12" s="100" t="s">
        <v>6</v>
      </c>
    </row>
    <row r="13" spans="1:15" ht="15.75" thickBot="1">
      <c r="A13" s="1"/>
      <c r="B13" s="1"/>
      <c r="E13" s="5"/>
      <c r="F13" s="1"/>
      <c r="G13" s="70"/>
      <c r="H13" s="19"/>
      <c r="I13" s="20"/>
      <c r="J13" s="20"/>
      <c r="K13" s="63">
        <f>INT((D21+((I14)/$I$38)*3000)/10)*10</f>
        <v>6691500</v>
      </c>
      <c r="L13" s="11"/>
      <c r="M13" s="6"/>
      <c r="O13" s="101" t="str">
        <f>"pullauta "&amp;J2</f>
        <v>pullauta L4132R.shp.zip</v>
      </c>
    </row>
    <row r="14" spans="5:15" ht="15.75" thickBot="1">
      <c r="E14" s="5"/>
      <c r="F14" s="1"/>
      <c r="G14" s="70"/>
      <c r="H14" s="19"/>
      <c r="I14" s="77">
        <v>100</v>
      </c>
      <c r="J14" s="20"/>
      <c r="K14" s="24"/>
      <c r="L14" s="11"/>
      <c r="M14" s="6"/>
      <c r="O14" s="97"/>
    </row>
    <row r="15" spans="5:15" ht="15.75" thickBot="1">
      <c r="E15" s="5"/>
      <c r="F15" s="1"/>
      <c r="G15" s="70"/>
      <c r="H15" s="19"/>
      <c r="I15" s="21"/>
      <c r="J15" s="20"/>
      <c r="K15" s="24"/>
      <c r="L15" s="11"/>
      <c r="M15" s="6"/>
      <c r="O15" s="81" t="s">
        <v>53</v>
      </c>
    </row>
    <row r="16" spans="1:15" ht="15">
      <c r="A16" s="1"/>
      <c r="B16" s="1"/>
      <c r="E16" s="5"/>
      <c r="F16" s="1"/>
      <c r="G16" s="70"/>
      <c r="H16" s="19"/>
      <c r="I16" s="20"/>
      <c r="J16" s="20"/>
      <c r="K16" s="24"/>
      <c r="L16" s="11"/>
      <c r="M16" s="6"/>
      <c r="O16" s="102" t="s">
        <v>50</v>
      </c>
    </row>
    <row r="17" spans="1:15" ht="15">
      <c r="A17" s="1"/>
      <c r="B17" s="1"/>
      <c r="E17" s="5"/>
      <c r="F17" s="1"/>
      <c r="G17" s="70"/>
      <c r="H17" s="19"/>
      <c r="I17" s="20"/>
      <c r="J17" s="20"/>
      <c r="K17" s="24"/>
      <c r="L17" s="11"/>
      <c r="M17" s="6"/>
      <c r="O17" s="80" t="s">
        <v>40</v>
      </c>
    </row>
    <row r="18" spans="1:15" ht="15">
      <c r="A18" s="1"/>
      <c r="B18" s="1"/>
      <c r="E18" s="5"/>
      <c r="F18" s="1"/>
      <c r="G18" s="70"/>
      <c r="H18" s="19"/>
      <c r="I18" s="20"/>
      <c r="J18" s="20"/>
      <c r="K18" s="24"/>
      <c r="L18" s="11"/>
      <c r="M18" s="6"/>
      <c r="O18" s="94" t="s">
        <v>26</v>
      </c>
    </row>
    <row r="19" spans="1:15" ht="15.75" thickBot="1">
      <c r="A19" s="1"/>
      <c r="B19" s="1"/>
      <c r="E19" s="5"/>
      <c r="F19" s="1"/>
      <c r="G19" s="70"/>
      <c r="H19" s="19"/>
      <c r="I19" s="20"/>
      <c r="J19" s="20"/>
      <c r="K19" s="24"/>
      <c r="L19" s="11"/>
      <c r="M19" s="6"/>
      <c r="O19" s="94" t="s">
        <v>41</v>
      </c>
    </row>
    <row r="20" spans="1:15" ht="15.75" thickBot="1">
      <c r="A20" s="1"/>
      <c r="B20" s="1"/>
      <c r="D20" s="84">
        <f>D36</f>
        <v>371000</v>
      </c>
      <c r="E20" s="2" t="s">
        <v>2</v>
      </c>
      <c r="F20" s="3"/>
      <c r="G20" s="56">
        <f>G27</f>
        <v>372500</v>
      </c>
      <c r="H20" s="39"/>
      <c r="I20" s="40"/>
      <c r="J20" s="40"/>
      <c r="K20" s="54">
        <f>INT((D36+((F24+J24)/$I$38)*3000)/10)*10</f>
        <v>373250</v>
      </c>
      <c r="L20" s="86"/>
      <c r="M20" s="83">
        <f>D36+3000</f>
        <v>374000</v>
      </c>
      <c r="N20" s="1" t="s">
        <v>2</v>
      </c>
      <c r="O20" s="103" t="s">
        <v>42</v>
      </c>
    </row>
    <row r="21" spans="1:15" ht="15.75" thickBot="1">
      <c r="A21" s="1"/>
      <c r="B21" s="1"/>
      <c r="D21" s="85">
        <f>D37+3000</f>
        <v>6690000</v>
      </c>
      <c r="E21" s="5" t="s">
        <v>3</v>
      </c>
      <c r="F21" s="1"/>
      <c r="G21" s="56">
        <f>D21</f>
        <v>6690000</v>
      </c>
      <c r="H21" s="34"/>
      <c r="I21" s="35"/>
      <c r="J21" s="35"/>
      <c r="K21" s="55">
        <f>D21</f>
        <v>6690000</v>
      </c>
      <c r="L21" s="70"/>
      <c r="M21" s="83">
        <f>D37+3000</f>
        <v>6690000</v>
      </c>
      <c r="N21" s="1" t="s">
        <v>3</v>
      </c>
      <c r="O21" s="80" t="s">
        <v>27</v>
      </c>
    </row>
    <row r="22" spans="1:15" ht="15">
      <c r="A22" s="1"/>
      <c r="B22" s="1"/>
      <c r="E22" s="5"/>
      <c r="F22" s="1"/>
      <c r="G22" s="1"/>
      <c r="H22" s="34"/>
      <c r="I22" s="77">
        <v>100</v>
      </c>
      <c r="J22" s="35"/>
      <c r="K22" s="41"/>
      <c r="L22" s="70"/>
      <c r="M22" s="6"/>
      <c r="O22" s="94" t="s">
        <v>26</v>
      </c>
    </row>
    <row r="23" spans="1:15" ht="15">
      <c r="A23" s="1"/>
      <c r="B23" s="1"/>
      <c r="E23" s="5"/>
      <c r="F23" s="1"/>
      <c r="G23" s="1"/>
      <c r="H23" s="34"/>
      <c r="I23" s="35"/>
      <c r="J23" s="35"/>
      <c r="K23" s="41"/>
      <c r="L23" s="70"/>
      <c r="M23" s="6"/>
      <c r="O23" s="94" t="s">
        <v>28</v>
      </c>
    </row>
    <row r="24" spans="1:15" ht="15">
      <c r="A24" s="15"/>
      <c r="B24" s="15"/>
      <c r="E24" s="5"/>
      <c r="F24" s="77">
        <v>100</v>
      </c>
      <c r="G24" s="1"/>
      <c r="H24" s="34"/>
      <c r="I24" s="35"/>
      <c r="J24" s="77">
        <v>50</v>
      </c>
      <c r="K24" s="41"/>
      <c r="L24" s="70"/>
      <c r="M24" s="6"/>
      <c r="O24" s="103" t="s">
        <v>29</v>
      </c>
    </row>
    <row r="25" spans="1:15" ht="15">
      <c r="A25" s="1"/>
      <c r="B25" s="1"/>
      <c r="E25" s="5"/>
      <c r="F25" s="1"/>
      <c r="G25" s="1"/>
      <c r="H25" s="34"/>
      <c r="I25" s="36"/>
      <c r="J25" s="35"/>
      <c r="K25" s="41"/>
      <c r="L25" s="70"/>
      <c r="M25" s="6"/>
      <c r="O25" s="80" t="s">
        <v>47</v>
      </c>
    </row>
    <row r="26" spans="1:15" ht="15.75" thickBot="1">
      <c r="A26" s="15"/>
      <c r="B26" s="15"/>
      <c r="E26" s="5"/>
      <c r="F26" s="1"/>
      <c r="G26" s="1"/>
      <c r="H26" s="37"/>
      <c r="I26" s="38"/>
      <c r="J26" s="38"/>
      <c r="K26" s="42"/>
      <c r="L26" s="70"/>
      <c r="M26" s="6"/>
      <c r="O26" s="94" t="s">
        <v>26</v>
      </c>
    </row>
    <row r="27" spans="1:15" ht="15.75" thickBot="1">
      <c r="A27" s="1"/>
      <c r="B27" s="16">
        <f>I38</f>
        <v>200</v>
      </c>
      <c r="E27" s="5"/>
      <c r="F27" s="1"/>
      <c r="G27" s="54">
        <f>INT((D36+((F24)/$I$38)*3000)/10)*10</f>
        <v>372500</v>
      </c>
      <c r="H27" s="1"/>
      <c r="I27" s="1"/>
      <c r="J27" s="1"/>
      <c r="K27" s="70"/>
      <c r="L27" s="70"/>
      <c r="M27" s="6"/>
      <c r="O27" s="94" t="s">
        <v>48</v>
      </c>
    </row>
    <row r="28" spans="1:15" ht="15.75" thickBot="1">
      <c r="A28" s="1"/>
      <c r="B28" s="1"/>
      <c r="E28" s="5"/>
      <c r="F28" s="1"/>
      <c r="G28" s="54">
        <f>INT((D37+(($I$38-I22)/$I$38)*3000)/10)*10</f>
        <v>6688500</v>
      </c>
      <c r="H28" s="1"/>
      <c r="I28" s="1"/>
      <c r="J28" s="1"/>
      <c r="K28" s="70"/>
      <c r="L28" s="70"/>
      <c r="M28" s="6"/>
      <c r="O28" s="95" t="s">
        <v>49</v>
      </c>
    </row>
    <row r="29" spans="5:13" ht="15">
      <c r="E29" s="5"/>
      <c r="F29" s="1"/>
      <c r="G29" s="1"/>
      <c r="H29" s="1"/>
      <c r="I29" s="1"/>
      <c r="J29" s="1"/>
      <c r="K29" s="1"/>
      <c r="L29" s="70"/>
      <c r="M29" s="6"/>
    </row>
    <row r="30" spans="5:13" ht="15">
      <c r="E30" s="5"/>
      <c r="F30" s="1"/>
      <c r="G30" s="1"/>
      <c r="H30" s="1"/>
      <c r="I30" s="1"/>
      <c r="J30" s="12"/>
      <c r="K30" s="1"/>
      <c r="L30" s="70"/>
      <c r="M30" s="6"/>
    </row>
    <row r="31" spans="5:13" ht="15">
      <c r="E31" s="5"/>
      <c r="F31" s="1"/>
      <c r="G31" s="1"/>
      <c r="H31" s="1"/>
      <c r="I31" s="87"/>
      <c r="J31" s="10"/>
      <c r="K31" s="1"/>
      <c r="L31" s="1"/>
      <c r="M31" s="6"/>
    </row>
    <row r="32" spans="5:13" ht="15">
      <c r="E32" s="5"/>
      <c r="F32" s="1"/>
      <c r="G32" s="1"/>
      <c r="H32" s="1"/>
      <c r="I32" s="1"/>
      <c r="J32" s="1"/>
      <c r="K32" s="1"/>
      <c r="L32" s="1"/>
      <c r="M32" s="6"/>
    </row>
    <row r="33" spans="5:13" ht="15.75" thickBot="1">
      <c r="E33" s="5"/>
      <c r="F33" s="1"/>
      <c r="G33" s="1"/>
      <c r="H33" s="1"/>
      <c r="I33" s="1"/>
      <c r="J33" s="1"/>
      <c r="K33" s="1"/>
      <c r="L33" s="1"/>
      <c r="M33" s="6"/>
    </row>
    <row r="34" spans="5:15" ht="15">
      <c r="E34" s="5"/>
      <c r="F34" s="1"/>
      <c r="G34" s="76" t="s">
        <v>33</v>
      </c>
      <c r="H34" s="1"/>
      <c r="I34" s="1"/>
      <c r="J34" s="1"/>
      <c r="K34" s="1"/>
      <c r="L34" s="1"/>
      <c r="M34" s="6"/>
      <c r="O34" s="52"/>
    </row>
    <row r="35" spans="5:15" ht="15.75" thickBot="1">
      <c r="E35" s="7"/>
      <c r="F35" s="8"/>
      <c r="G35" s="8"/>
      <c r="H35" s="8"/>
      <c r="I35" s="8"/>
      <c r="J35" s="8"/>
      <c r="K35" s="8"/>
      <c r="L35" s="8"/>
      <c r="M35" s="9"/>
      <c r="O35" s="75" t="s">
        <v>10</v>
      </c>
    </row>
    <row r="36" spans="4:15" ht="15.75" thickBot="1">
      <c r="D36" s="78">
        <v>371000</v>
      </c>
      <c r="E36" s="1" t="s">
        <v>2</v>
      </c>
      <c r="F36" s="1"/>
      <c r="M36" s="65">
        <f>D36+3000</f>
        <v>374000</v>
      </c>
      <c r="O36" s="51"/>
    </row>
    <row r="37" spans="4:13" ht="15">
      <c r="D37" s="78">
        <v>6687000</v>
      </c>
      <c r="E37" s="1" t="s">
        <v>3</v>
      </c>
      <c r="F37" s="1"/>
      <c r="M37" s="60">
        <f>D37</f>
        <v>6687000</v>
      </c>
    </row>
    <row r="38" ht="15">
      <c r="I38" s="77">
        <v>200</v>
      </c>
    </row>
    <row r="39" ht="15">
      <c r="I39" s="14" t="s">
        <v>4</v>
      </c>
    </row>
  </sheetData>
  <sheetProtection selectLockedCells="1"/>
  <mergeCells count="2">
    <mergeCell ref="J1:M1"/>
    <mergeCell ref="J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34"/>
  <sheetViews>
    <sheetView zoomScalePageLayoutView="0" workbookViewId="0" topLeftCell="A1">
      <selection activeCell="T32" sqref="T32:T34"/>
    </sheetView>
  </sheetViews>
  <sheetFormatPr defaultColWidth="9.140625" defaultRowHeight="15"/>
  <cols>
    <col min="1" max="1" width="1.57421875" style="0" customWidth="1"/>
    <col min="2" max="2" width="5.7109375" style="0" customWidth="1"/>
    <col min="3" max="3" width="2.421875" style="0" customWidth="1"/>
    <col min="4" max="4" width="7.7109375" style="0" customWidth="1"/>
    <col min="5" max="5" width="6.7109375" style="0" customWidth="1"/>
    <col min="6" max="6" width="6.00390625" style="0" customWidth="1"/>
    <col min="7" max="7" width="7.7109375" style="0" customWidth="1"/>
    <col min="8" max="10" width="6.7109375" style="0" customWidth="1"/>
    <col min="11" max="11" width="7.7109375" style="0" customWidth="1"/>
    <col min="12" max="14" width="6.7109375" style="0" customWidth="1"/>
    <col min="15" max="16" width="7.7109375" style="0" customWidth="1"/>
    <col min="17" max="17" width="3.28125" style="0" customWidth="1"/>
    <col min="18" max="18" width="7.7109375" style="0" customWidth="1"/>
    <col min="19" max="19" width="6.140625" style="0" customWidth="1"/>
    <col min="20" max="20" width="79.7109375" style="0" customWidth="1"/>
  </cols>
  <sheetData>
    <row r="1" spans="6:20" ht="15.75" thickBot="1">
      <c r="F1" t="s">
        <v>7</v>
      </c>
      <c r="I1" s="115" t="s">
        <v>12</v>
      </c>
      <c r="J1" s="116"/>
      <c r="K1" s="117"/>
      <c r="T1" s="68" t="s">
        <v>56</v>
      </c>
    </row>
    <row r="2" spans="6:20" ht="15" thickBot="1">
      <c r="F2" t="s">
        <v>8</v>
      </c>
      <c r="I2" s="115" t="s">
        <v>9</v>
      </c>
      <c r="J2" s="116"/>
      <c r="K2" s="117"/>
      <c r="T2" s="69"/>
    </row>
    <row r="3" spans="9:20" ht="14.25">
      <c r="I3" s="89"/>
      <c r="J3" s="82"/>
      <c r="K3" s="82"/>
      <c r="T3" s="69"/>
    </row>
    <row r="4" spans="9:20" ht="15.75" thickBot="1">
      <c r="I4" s="89"/>
      <c r="J4" s="82"/>
      <c r="K4" s="82"/>
      <c r="T4" s="69"/>
    </row>
    <row r="5" spans="1:20" ht="15.75" thickBot="1">
      <c r="A5" s="1"/>
      <c r="B5" s="1"/>
      <c r="D5" s="84">
        <f>D21</f>
        <v>404000</v>
      </c>
      <c r="E5" s="2" t="s">
        <v>2</v>
      </c>
      <c r="F5" s="86"/>
      <c r="G5" s="3"/>
      <c r="H5" s="3"/>
      <c r="I5" s="3"/>
      <c r="J5" s="3"/>
      <c r="K5" s="4"/>
      <c r="L5" s="3"/>
      <c r="M5" s="3"/>
      <c r="N5" s="3"/>
      <c r="O5" s="3"/>
      <c r="P5" s="3"/>
      <c r="Q5" s="3"/>
      <c r="R5" s="88">
        <f>D21+6000</f>
        <v>410000</v>
      </c>
      <c r="S5" s="1" t="s">
        <v>2</v>
      </c>
      <c r="T5" s="81" t="s">
        <v>52</v>
      </c>
    </row>
    <row r="6" spans="1:20" ht="15">
      <c r="A6" s="1"/>
      <c r="B6" s="1"/>
      <c r="D6" s="85">
        <f>D22+3000</f>
        <v>6687000</v>
      </c>
      <c r="E6" s="5" t="s">
        <v>3</v>
      </c>
      <c r="F6" s="70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66">
        <f>D22+3000</f>
        <v>6687000</v>
      </c>
      <c r="S6" s="1" t="s">
        <v>3</v>
      </c>
      <c r="T6" s="99" t="str">
        <f>"rem pisteet vasemmasta alaosasta "&amp;G19&amp;".laz"</f>
        <v>rem pisteet vasemmasta alaosasta L4312B1.laz</v>
      </c>
    </row>
    <row r="7" spans="1:20" ht="15.75" thickBot="1">
      <c r="A7" s="1"/>
      <c r="B7" s="1"/>
      <c r="E7" s="5"/>
      <c r="F7" s="1"/>
      <c r="G7" s="1"/>
      <c r="H7" s="1"/>
      <c r="I7" s="1"/>
      <c r="J7" s="1"/>
      <c r="K7" s="6"/>
      <c r="L7" s="1"/>
      <c r="M7" s="1"/>
      <c r="N7" s="1"/>
      <c r="O7" s="1"/>
      <c r="P7" s="1"/>
      <c r="Q7" s="1"/>
      <c r="R7" s="6"/>
      <c r="T7" s="79" t="str">
        <f>"las2las -i "&amp;G19&amp;".laz -o "&amp;G19&amp;"_P.laz  -keep_xy "&amp;TEXT(G15,"#")&amp;" "&amp;TEXT(G16,"#")&amp;" "&amp;TEXT(K8,"#")&amp;" "&amp;TEXT(K9,"#")</f>
        <v>las2las -i L4312B1.laz -o L4312B1_P.laz  -keep_xy 405500 6685500 407000 6687000</v>
      </c>
    </row>
    <row r="8" spans="1:20" ht="15.75" thickBot="1">
      <c r="A8" s="1"/>
      <c r="B8" s="1"/>
      <c r="E8" s="5"/>
      <c r="F8" s="1"/>
      <c r="G8" s="70"/>
      <c r="H8" s="39"/>
      <c r="I8" s="40"/>
      <c r="J8" s="40"/>
      <c r="K8" s="88">
        <f>D21+3000</f>
        <v>407000</v>
      </c>
      <c r="L8" s="43" t="s">
        <v>2</v>
      </c>
      <c r="M8" s="43"/>
      <c r="N8" s="43"/>
      <c r="O8" s="62">
        <f>INT((K21+((N12)/$H$23)*3000)/10)*10</f>
        <v>408500</v>
      </c>
      <c r="P8" s="1"/>
      <c r="Q8" s="1"/>
      <c r="R8" s="6"/>
      <c r="T8" s="99" t="str">
        <f>"rem pisteet oikeasta alaosasta "&amp;P19&amp;".laz"</f>
        <v>rem pisteet oikeasta alaosasta L4312B3.laz</v>
      </c>
    </row>
    <row r="9" spans="1:20" ht="15.75" thickBot="1">
      <c r="A9" s="1"/>
      <c r="B9" s="1"/>
      <c r="E9" s="5"/>
      <c r="F9" s="13"/>
      <c r="G9" s="70"/>
      <c r="H9" s="34"/>
      <c r="I9" s="35"/>
      <c r="J9" s="35"/>
      <c r="K9" s="66">
        <f>INT((D22+((I18+I10)/$H$23)*3000)/10)*10</f>
        <v>6687000</v>
      </c>
      <c r="L9" s="45" t="s">
        <v>3</v>
      </c>
      <c r="M9" s="45"/>
      <c r="N9" s="45"/>
      <c r="O9" s="59">
        <f>K9</f>
        <v>6687000</v>
      </c>
      <c r="P9" s="1"/>
      <c r="Q9" s="1"/>
      <c r="R9" s="6"/>
      <c r="T9" s="79" t="str">
        <f>"las2las -i "&amp;P19&amp;".laz -o "&amp;P19&amp;"_P.laz  -keep_xy "&amp;TEXT(K15,"#")&amp;" "&amp;TEXT(K16,"#")&amp;" "&amp;TEXT(O8,"#")&amp;" "&amp;TEXT(O9,"#")</f>
        <v>las2las -i L4312B3.laz -o L4312B3_P.laz  -keep_xy 407000 6685500 408500 6687000</v>
      </c>
    </row>
    <row r="10" spans="1:20" ht="15">
      <c r="A10" s="1"/>
      <c r="B10" s="1"/>
      <c r="E10" s="5"/>
      <c r="F10" s="1"/>
      <c r="G10" s="1"/>
      <c r="H10" s="34"/>
      <c r="I10" s="77">
        <v>100</v>
      </c>
      <c r="J10" s="35"/>
      <c r="K10" s="41"/>
      <c r="L10" s="45"/>
      <c r="M10" s="45"/>
      <c r="N10" s="45"/>
      <c r="O10" s="46"/>
      <c r="P10" s="10"/>
      <c r="Q10" s="1"/>
      <c r="R10" s="6"/>
      <c r="T10" s="100" t="s">
        <v>5</v>
      </c>
    </row>
    <row r="11" spans="1:20" ht="15">
      <c r="A11" s="1"/>
      <c r="B11" s="1"/>
      <c r="E11" s="5"/>
      <c r="F11" s="1"/>
      <c r="G11" s="1"/>
      <c r="H11" s="34"/>
      <c r="I11" s="35"/>
      <c r="J11" s="35"/>
      <c r="K11" s="41"/>
      <c r="L11" s="45"/>
      <c r="M11" s="45"/>
      <c r="N11" s="45"/>
      <c r="O11" s="46"/>
      <c r="P11" s="1"/>
      <c r="Q11" s="1"/>
      <c r="R11" s="6"/>
      <c r="T11" s="79" t="str">
        <f>"las2las -i *_P.laz -o "&amp;I1&amp;".laz -merged"</f>
        <v>las2las -i *_P.laz -o soderkulla.laz -merged</v>
      </c>
    </row>
    <row r="12" spans="1:20" ht="15">
      <c r="A12" s="15"/>
      <c r="B12" s="15"/>
      <c r="E12" s="5"/>
      <c r="F12" s="91"/>
      <c r="G12" s="1"/>
      <c r="H12" s="34"/>
      <c r="I12" s="35"/>
      <c r="J12" s="77">
        <v>100</v>
      </c>
      <c r="K12" s="41"/>
      <c r="L12" s="45"/>
      <c r="M12" s="45"/>
      <c r="N12" s="77">
        <v>100</v>
      </c>
      <c r="O12" s="46"/>
      <c r="P12" s="1"/>
      <c r="Q12" s="1"/>
      <c r="R12" s="6"/>
      <c r="T12" s="100" t="s">
        <v>11</v>
      </c>
    </row>
    <row r="13" spans="1:20" ht="15">
      <c r="A13" s="1"/>
      <c r="B13" s="16">
        <f>H23</f>
        <v>200</v>
      </c>
      <c r="E13" s="5"/>
      <c r="F13" s="1"/>
      <c r="G13" s="1"/>
      <c r="H13" s="34"/>
      <c r="I13" s="36"/>
      <c r="J13" s="35"/>
      <c r="K13" s="41"/>
      <c r="L13" s="45"/>
      <c r="M13" s="45"/>
      <c r="N13" s="45"/>
      <c r="O13" s="46"/>
      <c r="P13" s="1"/>
      <c r="Q13" s="1"/>
      <c r="R13" s="6"/>
      <c r="T13" s="79" t="str">
        <f>"pullauta "&amp;I1&amp;".laz"</f>
        <v>pullauta soderkulla.laz</v>
      </c>
    </row>
    <row r="14" spans="1:20" ht="15.75" thickBot="1">
      <c r="A14" s="15"/>
      <c r="B14" s="15"/>
      <c r="E14" s="5"/>
      <c r="F14" s="1"/>
      <c r="G14" s="1"/>
      <c r="H14" s="37"/>
      <c r="I14" s="38"/>
      <c r="J14" s="38"/>
      <c r="K14" s="42"/>
      <c r="L14" s="49"/>
      <c r="M14" s="49"/>
      <c r="N14" s="49"/>
      <c r="O14" s="50"/>
      <c r="P14" s="1"/>
      <c r="Q14" s="1"/>
      <c r="R14" s="6"/>
      <c r="T14" s="100" t="s">
        <v>6</v>
      </c>
    </row>
    <row r="15" spans="1:20" ht="15.75" thickBot="1">
      <c r="A15" s="1"/>
      <c r="B15" s="1"/>
      <c r="E15" s="5"/>
      <c r="F15" s="1"/>
      <c r="G15" s="54">
        <f>INT((D21+(($H$23-J12)/$H$23)*3000)/10)*10</f>
        <v>405500</v>
      </c>
      <c r="H15" s="1"/>
      <c r="I15" s="1"/>
      <c r="J15" s="1"/>
      <c r="K15" s="58">
        <f>D21+3000</f>
        <v>407000</v>
      </c>
      <c r="L15" s="1"/>
      <c r="M15" s="1"/>
      <c r="N15" s="1"/>
      <c r="O15" s="1"/>
      <c r="P15" s="12"/>
      <c r="Q15" s="1"/>
      <c r="R15" s="6"/>
      <c r="T15" s="101" t="str">
        <f>"pullauta "&amp;I2</f>
        <v>pullauta L4312L.shp.zip</v>
      </c>
    </row>
    <row r="16" spans="5:20" ht="15.75" thickBot="1">
      <c r="E16" s="5"/>
      <c r="F16" s="1"/>
      <c r="G16" s="55">
        <f>INT((D22+((I18)/$H$23)*3000)/10)*10</f>
        <v>6685500</v>
      </c>
      <c r="H16" s="1"/>
      <c r="I16" s="1"/>
      <c r="J16" s="1"/>
      <c r="K16" s="59">
        <f>G16</f>
        <v>6685500</v>
      </c>
      <c r="L16" s="1"/>
      <c r="M16" s="1"/>
      <c r="N16" s="1"/>
      <c r="O16" s="1"/>
      <c r="P16" s="10"/>
      <c r="Q16" s="1"/>
      <c r="R16" s="6"/>
      <c r="T16" s="97"/>
    </row>
    <row r="17" spans="5:20" ht="15.75" thickBot="1">
      <c r="E17" s="5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6"/>
      <c r="T17" s="81" t="s">
        <v>53</v>
      </c>
    </row>
    <row r="18" spans="1:20" ht="15">
      <c r="A18" s="1"/>
      <c r="B18" s="1"/>
      <c r="E18" s="5"/>
      <c r="F18" s="1"/>
      <c r="G18" s="1"/>
      <c r="H18" s="1"/>
      <c r="I18" s="77">
        <v>100</v>
      </c>
      <c r="J18" s="1"/>
      <c r="K18" s="6"/>
      <c r="L18" s="1"/>
      <c r="M18" s="1"/>
      <c r="N18" s="1"/>
      <c r="O18" s="1"/>
      <c r="P18" s="1"/>
      <c r="Q18" s="1"/>
      <c r="R18" s="6"/>
      <c r="T18" s="102" t="s">
        <v>50</v>
      </c>
    </row>
    <row r="19" spans="1:20" ht="15">
      <c r="A19" s="1"/>
      <c r="B19" s="1"/>
      <c r="E19" s="5"/>
      <c r="F19" s="1"/>
      <c r="G19" s="76" t="s">
        <v>0</v>
      </c>
      <c r="H19" s="1"/>
      <c r="I19" s="1"/>
      <c r="J19" s="1"/>
      <c r="K19" s="6"/>
      <c r="L19" s="1"/>
      <c r="M19" s="1"/>
      <c r="N19" s="1"/>
      <c r="O19" s="1"/>
      <c r="P19" s="76" t="s">
        <v>1</v>
      </c>
      <c r="Q19" s="1"/>
      <c r="R19" s="6"/>
      <c r="T19" s="80" t="s">
        <v>40</v>
      </c>
    </row>
    <row r="20" spans="1:20" ht="15.75" thickBot="1">
      <c r="A20" s="1"/>
      <c r="B20" s="1"/>
      <c r="E20" s="7"/>
      <c r="F20" s="8"/>
      <c r="G20" s="8"/>
      <c r="H20" s="8"/>
      <c r="I20" s="8"/>
      <c r="J20" s="8"/>
      <c r="K20" s="9"/>
      <c r="L20" s="8"/>
      <c r="M20" s="8"/>
      <c r="N20" s="8"/>
      <c r="O20" s="8"/>
      <c r="P20" s="8"/>
      <c r="Q20" s="8"/>
      <c r="R20" s="9"/>
      <c r="T20" s="94" t="s">
        <v>26</v>
      </c>
    </row>
    <row r="21" spans="1:20" ht="15">
      <c r="A21" s="1"/>
      <c r="B21" s="1"/>
      <c r="D21" s="78">
        <v>404000</v>
      </c>
      <c r="E21" s="1" t="s">
        <v>2</v>
      </c>
      <c r="K21" s="65">
        <f>D21+3000</f>
        <v>407000</v>
      </c>
      <c r="L21" s="1" t="s">
        <v>2</v>
      </c>
      <c r="T21" s="94" t="s">
        <v>41</v>
      </c>
    </row>
    <row r="22" spans="1:20" ht="15">
      <c r="A22" s="1"/>
      <c r="B22" s="1"/>
      <c r="D22" s="78">
        <v>6684000</v>
      </c>
      <c r="E22" s="1" t="s">
        <v>3</v>
      </c>
      <c r="K22" s="60">
        <f>D22</f>
        <v>6684000</v>
      </c>
      <c r="L22" s="1" t="s">
        <v>3</v>
      </c>
      <c r="T22" s="103" t="s">
        <v>42</v>
      </c>
    </row>
    <row r="23" spans="1:20" ht="15">
      <c r="A23" s="1"/>
      <c r="B23" s="1"/>
      <c r="H23" s="77">
        <v>200</v>
      </c>
      <c r="O23" s="16">
        <f>H23</f>
        <v>200</v>
      </c>
      <c r="T23" s="80" t="s">
        <v>27</v>
      </c>
    </row>
    <row r="24" spans="1:20" ht="15">
      <c r="A24" s="1"/>
      <c r="B24" s="1"/>
      <c r="H24" s="14" t="s">
        <v>4</v>
      </c>
      <c r="T24" s="94" t="s">
        <v>26</v>
      </c>
    </row>
    <row r="25" spans="1:20" ht="15">
      <c r="A25" s="1"/>
      <c r="B25" s="1"/>
      <c r="T25" s="94" t="s">
        <v>28</v>
      </c>
    </row>
    <row r="26" spans="1:20" ht="15">
      <c r="A26" s="15"/>
      <c r="B26" s="15"/>
      <c r="T26" s="103" t="s">
        <v>29</v>
      </c>
    </row>
    <row r="27" spans="1:20" ht="15">
      <c r="A27" s="1"/>
      <c r="B27" s="1"/>
      <c r="T27" s="80" t="s">
        <v>47</v>
      </c>
    </row>
    <row r="28" spans="1:20" ht="15">
      <c r="A28" s="15"/>
      <c r="B28" s="15"/>
      <c r="T28" s="94" t="s">
        <v>26</v>
      </c>
    </row>
    <row r="29" spans="1:20" ht="15">
      <c r="A29" s="1"/>
      <c r="B29" s="13"/>
      <c r="T29" s="94" t="s">
        <v>48</v>
      </c>
    </row>
    <row r="30" spans="1:20" ht="15.75" thickBot="1">
      <c r="A30" s="1"/>
      <c r="B30" s="1"/>
      <c r="T30" s="95" t="s">
        <v>49</v>
      </c>
    </row>
    <row r="31" ht="15.75" thickBot="1"/>
    <row r="32" ht="15">
      <c r="T32" s="52"/>
    </row>
    <row r="33" ht="15">
      <c r="T33" s="105" t="s">
        <v>10</v>
      </c>
    </row>
    <row r="34" ht="15.75" thickBot="1">
      <c r="T34" s="51"/>
    </row>
  </sheetData>
  <sheetProtection selectLockedCells="1"/>
  <mergeCells count="2">
    <mergeCell ref="I1:K1"/>
    <mergeCell ref="I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42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1.57421875" style="0" customWidth="1"/>
    <col min="2" max="2" width="5.7109375" style="0" customWidth="1"/>
    <col min="3" max="3" width="2.421875" style="0" customWidth="1"/>
    <col min="4" max="4" width="7.7109375" style="0" customWidth="1"/>
    <col min="5" max="5" width="6.7109375" style="0" customWidth="1"/>
    <col min="6" max="7" width="7.7109375" style="0" customWidth="1"/>
    <col min="8" max="10" width="6.7109375" style="0" customWidth="1"/>
    <col min="11" max="11" width="7.7109375" style="0" customWidth="1"/>
    <col min="12" max="12" width="12.8515625" style="0" customWidth="1"/>
    <col min="13" max="13" width="10.421875" style="0" customWidth="1"/>
    <col min="14" max="14" width="92.28125" style="0" customWidth="1"/>
  </cols>
  <sheetData>
    <row r="1" spans="6:14" ht="15.75" thickBot="1">
      <c r="F1" t="s">
        <v>7</v>
      </c>
      <c r="I1" s="115" t="s">
        <v>64</v>
      </c>
      <c r="J1" s="116"/>
      <c r="K1" s="117"/>
      <c r="N1" s="68" t="s">
        <v>51</v>
      </c>
    </row>
    <row r="2" spans="6:14" ht="15" thickBot="1">
      <c r="F2" t="s">
        <v>8</v>
      </c>
      <c r="I2" s="115" t="s">
        <v>65</v>
      </c>
      <c r="J2" s="116"/>
      <c r="K2" s="117"/>
      <c r="N2" s="69"/>
    </row>
    <row r="3" spans="9:14" ht="14.25">
      <c r="I3" s="89"/>
      <c r="J3" s="82"/>
      <c r="K3" s="82"/>
      <c r="N3" s="69"/>
    </row>
    <row r="4" spans="9:14" ht="15" thickBot="1">
      <c r="I4" s="89"/>
      <c r="J4" s="82"/>
      <c r="K4" s="82"/>
      <c r="N4" s="69"/>
    </row>
    <row r="5" spans="1:14" ht="15.75" thickBot="1">
      <c r="A5" s="1"/>
      <c r="B5" s="1"/>
      <c r="D5" s="70"/>
      <c r="E5" s="2"/>
      <c r="F5" s="86"/>
      <c r="G5" s="3"/>
      <c r="H5" s="3"/>
      <c r="I5" s="3"/>
      <c r="J5" s="3"/>
      <c r="K5" s="3"/>
      <c r="L5" s="88">
        <f>D21+3000</f>
        <v>539000</v>
      </c>
      <c r="M5" s="1" t="s">
        <v>2</v>
      </c>
      <c r="N5" s="81" t="s">
        <v>52</v>
      </c>
    </row>
    <row r="6" spans="1:14" ht="15">
      <c r="A6" s="1"/>
      <c r="B6" s="1"/>
      <c r="D6" s="70"/>
      <c r="E6" s="5"/>
      <c r="F6" s="70"/>
      <c r="G6" s="1"/>
      <c r="H6" s="1"/>
      <c r="I6" s="1"/>
      <c r="J6" s="1"/>
      <c r="K6" s="1"/>
      <c r="L6" s="66">
        <f>D22+3000</f>
        <v>6786000</v>
      </c>
      <c r="M6" s="1" t="s">
        <v>3</v>
      </c>
      <c r="N6" s="98" t="str">
        <f>"rem Mapping Project  : "&amp;I1</f>
        <v>rem Mapping Project  : SAVITAIPALE</v>
      </c>
    </row>
    <row r="7" spans="1:14" ht="15.75" thickBot="1">
      <c r="A7" s="1"/>
      <c r="B7" s="1"/>
      <c r="E7" s="5"/>
      <c r="F7" s="1"/>
      <c r="G7" s="1"/>
      <c r="H7" s="1"/>
      <c r="I7" s="1"/>
      <c r="J7" s="1"/>
      <c r="K7" s="1"/>
      <c r="L7" s="6"/>
      <c r="N7" s="99" t="str">
        <f>"rem Pisteet osasta "&amp;G19&amp;".laz"</f>
        <v>rem Pisteet osasta M5114F2.laz</v>
      </c>
    </row>
    <row r="8" spans="1:14" ht="15.75" thickBot="1">
      <c r="A8" s="1"/>
      <c r="B8" s="1"/>
      <c r="E8" s="5"/>
      <c r="F8" s="1"/>
      <c r="G8" s="70"/>
      <c r="H8" s="39"/>
      <c r="I8" s="40"/>
      <c r="J8" s="40"/>
      <c r="K8" s="54">
        <f>INT((D21+((F12+J12)/$H$23)*3000)/10)*10</f>
        <v>538240</v>
      </c>
      <c r="L8" s="6"/>
      <c r="N8" s="79" t="str">
        <f>"las2las -i "&amp;G19&amp;".laz -o "&amp;I1&amp;".laz -keep_xy "&amp;TEXT(G15,"#")&amp;" "&amp;TEXT(G16,"#")&amp;" "&amp;TEXT(K8,"#")&amp;" "&amp;TEXT(K9,"#")</f>
        <v>las2las -i M5114F2.laz -o SAVITAIPALE.laz -keep_xy 537200 6785030 538240 6785710</v>
      </c>
    </row>
    <row r="9" spans="1:14" ht="15.75" thickBot="1">
      <c r="A9" s="1"/>
      <c r="B9" s="1"/>
      <c r="E9" s="5"/>
      <c r="F9" s="13"/>
      <c r="G9" s="70"/>
      <c r="H9" s="34"/>
      <c r="I9" s="35"/>
      <c r="J9" s="35"/>
      <c r="K9" s="54">
        <f>INT((D22+((I18+I10)/$H$23)*3000)/10)*10</f>
        <v>6785710</v>
      </c>
      <c r="L9" s="6"/>
      <c r="N9" s="100" t="s">
        <v>45</v>
      </c>
    </row>
    <row r="10" spans="1:14" ht="15.75" thickBot="1">
      <c r="A10" s="1"/>
      <c r="B10" s="1"/>
      <c r="E10" s="5"/>
      <c r="F10" s="1"/>
      <c r="G10" s="1"/>
      <c r="H10" s="34"/>
      <c r="I10" s="90">
        <v>29</v>
      </c>
      <c r="J10" s="35"/>
      <c r="K10" s="41"/>
      <c r="L10" s="6"/>
      <c r="N10" s="79" t="str">
        <f>" pullauta "&amp;I1&amp;".laz"</f>
        <v> pullauta SAVITAIPALE.laz</v>
      </c>
    </row>
    <row r="11" spans="1:14" ht="15.75" thickBot="1">
      <c r="A11" s="1"/>
      <c r="B11" s="1"/>
      <c r="E11" s="5"/>
      <c r="F11" s="1"/>
      <c r="G11" s="1"/>
      <c r="H11" s="34"/>
      <c r="I11" s="35"/>
      <c r="J11" s="35"/>
      <c r="K11" s="41"/>
      <c r="L11" s="6"/>
      <c r="N11" s="100" t="s">
        <v>46</v>
      </c>
    </row>
    <row r="12" spans="1:14" ht="15.75" thickBot="1">
      <c r="A12" s="15"/>
      <c r="B12" s="15"/>
      <c r="E12" s="5"/>
      <c r="F12" s="90">
        <v>51</v>
      </c>
      <c r="G12" s="1"/>
      <c r="H12" s="34"/>
      <c r="I12" s="35"/>
      <c r="J12" s="90">
        <v>44</v>
      </c>
      <c r="K12" s="41"/>
      <c r="L12" s="6"/>
      <c r="N12" s="101" t="str">
        <f>"rem pullauta "&amp;I2</f>
        <v>rem pullauta M5114R.shp.zip</v>
      </c>
    </row>
    <row r="13" spans="1:14" ht="15.75" thickBot="1">
      <c r="A13" s="1"/>
      <c r="B13" s="16">
        <f>H23</f>
        <v>127</v>
      </c>
      <c r="E13" s="5"/>
      <c r="F13" s="1"/>
      <c r="G13" s="1"/>
      <c r="H13" s="34"/>
      <c r="I13" s="36"/>
      <c r="J13" s="35"/>
      <c r="K13" s="41"/>
      <c r="L13" s="6"/>
      <c r="N13" s="97"/>
    </row>
    <row r="14" spans="1:14" ht="15.75" thickBot="1">
      <c r="A14" s="15"/>
      <c r="B14" s="15"/>
      <c r="E14" s="5"/>
      <c r="F14" s="1"/>
      <c r="G14" s="1"/>
      <c r="H14" s="37"/>
      <c r="I14" s="38"/>
      <c r="J14" s="38"/>
      <c r="K14" s="42"/>
      <c r="L14" s="6"/>
      <c r="N14" s="96" t="s">
        <v>53</v>
      </c>
    </row>
    <row r="15" spans="1:14" ht="15.75" thickBot="1">
      <c r="A15" s="1"/>
      <c r="B15" s="1"/>
      <c r="E15" s="5"/>
      <c r="F15" s="1"/>
      <c r="G15" s="54">
        <f>INT((D21+((F12)/$H$23)*3000)/10)*10</f>
        <v>537200</v>
      </c>
      <c r="H15" s="1"/>
      <c r="I15" s="1"/>
      <c r="J15" s="1"/>
      <c r="K15" s="70"/>
      <c r="L15" s="6"/>
      <c r="N15" s="102" t="s">
        <v>50</v>
      </c>
    </row>
    <row r="16" spans="5:14" ht="15.75" thickBot="1">
      <c r="E16" s="5"/>
      <c r="F16" s="1"/>
      <c r="G16" s="54">
        <f>INT((D22+((I18)/$H$23)*3000)/10)*10</f>
        <v>6785030</v>
      </c>
      <c r="H16" s="1"/>
      <c r="I16" s="1"/>
      <c r="J16" s="1"/>
      <c r="K16" s="70"/>
      <c r="L16" s="6"/>
      <c r="N16" s="80" t="s">
        <v>40</v>
      </c>
    </row>
    <row r="17" spans="5:14" ht="15.75" thickBot="1">
      <c r="E17" s="5"/>
      <c r="F17" s="1"/>
      <c r="G17" s="1"/>
      <c r="H17" s="1"/>
      <c r="I17" s="1"/>
      <c r="J17" s="1"/>
      <c r="K17" s="1"/>
      <c r="L17" s="6"/>
      <c r="N17" s="94" t="s">
        <v>26</v>
      </c>
    </row>
    <row r="18" spans="1:14" ht="15.75" thickBot="1">
      <c r="A18" s="1"/>
      <c r="B18" s="1"/>
      <c r="E18" s="5"/>
      <c r="F18" s="1"/>
      <c r="G18" s="1"/>
      <c r="H18" s="1"/>
      <c r="I18" s="90">
        <v>86</v>
      </c>
      <c r="J18" s="1"/>
      <c r="K18" s="1"/>
      <c r="L18" s="6"/>
      <c r="N18" s="94" t="s">
        <v>41</v>
      </c>
    </row>
    <row r="19" spans="1:14" ht="15.75" thickBot="1">
      <c r="A19" s="1"/>
      <c r="B19" s="1"/>
      <c r="E19" s="5"/>
      <c r="F19" s="1"/>
      <c r="G19" s="92" t="s">
        <v>66</v>
      </c>
      <c r="H19" s="1"/>
      <c r="I19" s="1"/>
      <c r="J19" s="1"/>
      <c r="K19" s="1"/>
      <c r="L19" s="6"/>
      <c r="N19" s="103" t="s">
        <v>42</v>
      </c>
    </row>
    <row r="20" spans="1:14" ht="15.75" thickBot="1">
      <c r="A20" s="1"/>
      <c r="B20" s="1"/>
      <c r="E20" s="7"/>
      <c r="F20" s="8"/>
      <c r="G20" s="8"/>
      <c r="H20" s="8"/>
      <c r="I20" s="8"/>
      <c r="J20" s="8"/>
      <c r="K20" s="8"/>
      <c r="L20" s="9"/>
      <c r="N20" s="80" t="s">
        <v>27</v>
      </c>
    </row>
    <row r="21" spans="1:14" ht="15">
      <c r="A21" s="1"/>
      <c r="B21" s="1"/>
      <c r="D21" s="78">
        <v>536000</v>
      </c>
      <c r="E21" s="1" t="s">
        <v>2</v>
      </c>
      <c r="K21" s="70"/>
      <c r="N21" s="94" t="s">
        <v>26</v>
      </c>
    </row>
    <row r="22" spans="1:14" ht="15">
      <c r="A22" s="1"/>
      <c r="B22" s="1"/>
      <c r="D22" s="78">
        <v>6783000</v>
      </c>
      <c r="E22" s="1" t="s">
        <v>3</v>
      </c>
      <c r="K22" s="70"/>
      <c r="N22" s="94" t="s">
        <v>28</v>
      </c>
    </row>
    <row r="23" spans="1:14" ht="15">
      <c r="A23" s="1"/>
      <c r="B23" s="1"/>
      <c r="H23" s="77">
        <v>127</v>
      </c>
      <c r="N23" s="103" t="s">
        <v>29</v>
      </c>
    </row>
    <row r="24" spans="1:14" ht="15">
      <c r="A24" s="1"/>
      <c r="B24" s="1"/>
      <c r="H24" s="14" t="s">
        <v>4</v>
      </c>
      <c r="N24" s="80" t="s">
        <v>47</v>
      </c>
    </row>
    <row r="25" spans="1:14" ht="15">
      <c r="A25" s="1"/>
      <c r="B25" s="1"/>
      <c r="N25" s="94" t="s">
        <v>26</v>
      </c>
    </row>
    <row r="26" spans="1:14" ht="15">
      <c r="A26" s="15"/>
      <c r="B26" s="15"/>
      <c r="N26" s="94" t="s">
        <v>48</v>
      </c>
    </row>
    <row r="27" spans="1:14" ht="15.75" thickBot="1">
      <c r="A27" s="1"/>
      <c r="B27" s="1"/>
      <c r="N27" s="95" t="s">
        <v>49</v>
      </c>
    </row>
    <row r="28" spans="1:2" ht="15.75" thickBot="1">
      <c r="A28" s="15"/>
      <c r="B28" s="15"/>
    </row>
    <row r="29" spans="1:14" ht="15">
      <c r="A29" s="1"/>
      <c r="B29" s="13"/>
      <c r="N29" s="52"/>
    </row>
    <row r="30" spans="1:14" ht="15">
      <c r="A30" s="1"/>
      <c r="B30" s="1"/>
      <c r="N30" s="105" t="s">
        <v>10</v>
      </c>
    </row>
    <row r="31" ht="15.75" thickBot="1">
      <c r="N31" s="51"/>
    </row>
    <row r="34" ht="15">
      <c r="N34" s="1"/>
    </row>
    <row r="35" ht="15">
      <c r="N35" s="1"/>
    </row>
    <row r="36" ht="15">
      <c r="N36" s="1"/>
    </row>
    <row r="37" ht="15">
      <c r="N37" s="93"/>
    </row>
    <row r="38" ht="15">
      <c r="N38" s="93"/>
    </row>
    <row r="39" ht="15">
      <c r="N39" s="93"/>
    </row>
    <row r="40" ht="15">
      <c r="N40" s="93"/>
    </row>
    <row r="41" ht="15">
      <c r="N41" s="1"/>
    </row>
    <row r="42" ht="15">
      <c r="N42" s="1"/>
    </row>
  </sheetData>
  <sheetProtection selectLockedCells="1"/>
  <mergeCells count="2">
    <mergeCell ref="I1:K1"/>
    <mergeCell ref="I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 Tertsunen</dc:creator>
  <cp:keywords/>
  <dc:description/>
  <cp:lastModifiedBy>Ari</cp:lastModifiedBy>
  <cp:lastPrinted>2014-10-13T16:37:13Z</cp:lastPrinted>
  <dcterms:created xsi:type="dcterms:W3CDTF">2013-04-06T06:32:51Z</dcterms:created>
  <dcterms:modified xsi:type="dcterms:W3CDTF">2017-03-29T13:40:52Z</dcterms:modified>
  <cp:category/>
  <cp:version/>
  <cp:contentType/>
  <cp:contentStatus/>
</cp:coreProperties>
</file>